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berttaylor/MN Teardrop Dropbox/Carlene Schuder/       VB Pricing Sheets/2024/"/>
    </mc:Choice>
  </mc:AlternateContent>
  <xr:revisionPtr revIDLastSave="0" documentId="13_ncr:1_{2B531964-6F17-BC4A-A4C7-E87D3167AC11}" xr6:coauthVersionLast="47" xr6:coauthVersionMax="47" xr10:uidLastSave="{00000000-0000-0000-0000-000000000000}"/>
  <bookViews>
    <workbookView xWindow="6720" yWindow="500" windowWidth="37140" windowHeight="25860" tabRatio="500" activeTab="1" xr2:uid="{00000000-000D-0000-FFFF-FFFF00000000}"/>
  </bookViews>
  <sheets>
    <sheet name="Weight Calc" sheetId="17" state="hidden" r:id="rId1"/>
    <sheet name="Pricing Worksheet" sheetId="1" r:id="rId2"/>
    <sheet name="Build Sheet" sheetId="4" state="hidden" r:id="rId3"/>
    <sheet name="Major Option " sheetId="21" state="hidden" r:id="rId4"/>
    <sheet name="Work Centers " sheetId="22" state="hidden" r:id="rId5"/>
  </sheets>
  <externalReferences>
    <externalReference r:id="rId6"/>
    <externalReference r:id="rId7"/>
  </externalReferences>
  <definedNames>
    <definedName name="_xlnm._FilterDatabase" localSheetId="2" hidden="1">'Build Sheet'!$E$1:$E$186</definedName>
    <definedName name="_xlnm._FilterDatabase" localSheetId="3" hidden="1">'Major Option '!$B$3:$Y$11</definedName>
    <definedName name="_xlnm._FilterDatabase" localSheetId="1" hidden="1">'Pricing Worksheet'!$B$1:$K$6</definedName>
    <definedName name="_xlnm.Print_Area" localSheetId="2">'Build Sheet'!$A$1:$G$177</definedName>
    <definedName name="_xlnm.Print_Area" localSheetId="1">'Pricing Worksheet'!$A$1:$K$66</definedName>
    <definedName name="_xlnm.Print_Area" localSheetId="0">'Weight Calc'!$A$1:$G$51</definedName>
    <definedName name="_xlnm.Print_Area" localSheetId="4">'Work Centers '!$A$1:$H$73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7" l="1"/>
  <c r="F19" i="17"/>
  <c r="F22" i="17"/>
  <c r="G27" i="17"/>
  <c r="F29" i="17"/>
  <c r="F30" i="17"/>
  <c r="F26" i="17"/>
  <c r="F27" i="17"/>
  <c r="F28" i="17"/>
  <c r="F25" i="17"/>
  <c r="F24" i="17"/>
  <c r="F23" i="17"/>
  <c r="F21" i="17"/>
  <c r="F20" i="17"/>
  <c r="F18" i="17"/>
  <c r="F15" i="17"/>
  <c r="F14" i="17"/>
  <c r="F12" i="17"/>
  <c r="F16" i="17"/>
  <c r="F13" i="17"/>
  <c r="F10" i="17"/>
  <c r="F9" i="17"/>
  <c r="F8" i="17"/>
  <c r="F7" i="17"/>
  <c r="F6" i="17"/>
  <c r="F5" i="17"/>
  <c r="F4" i="17"/>
  <c r="F3" i="17"/>
  <c r="F11" i="17"/>
  <c r="F31" i="17" l="1"/>
  <c r="F33" i="17" s="1"/>
  <c r="K66" i="1" s="1"/>
  <c r="C48" i="17" l="1"/>
  <c r="C50" i="17"/>
  <c r="C51" i="17"/>
  <c r="C4" i="17"/>
  <c r="H9" i="22"/>
  <c r="I70" i="22"/>
  <c r="H71" i="22"/>
  <c r="H70" i="22"/>
  <c r="H34" i="22"/>
  <c r="I69" i="22"/>
  <c r="H69" i="22"/>
  <c r="H30" i="22"/>
  <c r="H63" i="22"/>
  <c r="J41" i="22"/>
  <c r="H61" i="22"/>
  <c r="H58" i="22"/>
  <c r="H57" i="22"/>
  <c r="H7" i="22"/>
  <c r="H50" i="22"/>
  <c r="H41" i="22"/>
  <c r="H40" i="22"/>
  <c r="H35" i="22"/>
  <c r="I30" i="22"/>
  <c r="I24" i="22"/>
  <c r="H24" i="22"/>
  <c r="H20" i="22"/>
  <c r="D2" i="22"/>
  <c r="B2" i="22"/>
  <c r="E2" i="22"/>
  <c r="H12" i="22"/>
  <c r="H11" i="22"/>
  <c r="H10" i="22"/>
  <c r="H8" i="22"/>
  <c r="E5" i="22"/>
  <c r="E36" i="22" s="1"/>
  <c r="E6" i="22"/>
  <c r="E7" i="22"/>
  <c r="E8" i="22"/>
  <c r="I8" i="22"/>
  <c r="E9" i="22"/>
  <c r="E10" i="22"/>
  <c r="E11" i="22"/>
  <c r="E12" i="22"/>
  <c r="C15" i="22"/>
  <c r="D15" i="22"/>
  <c r="E15" i="22"/>
  <c r="E17" i="22"/>
  <c r="E18" i="22"/>
  <c r="E19" i="22"/>
  <c r="E20" i="22"/>
  <c r="E21" i="22"/>
  <c r="E22" i="22"/>
  <c r="E23" i="22"/>
  <c r="E24" i="22"/>
  <c r="C27" i="22"/>
  <c r="D27" i="22"/>
  <c r="E27" i="22"/>
  <c r="E29" i="22"/>
  <c r="E30" i="22"/>
  <c r="E31" i="22"/>
  <c r="E32" i="22"/>
  <c r="E33" i="22"/>
  <c r="E34" i="22"/>
  <c r="E35" i="22"/>
  <c r="E37" i="22"/>
  <c r="E38" i="22"/>
  <c r="E39" i="22"/>
  <c r="E40" i="22"/>
  <c r="E41" i="22"/>
  <c r="E42" i="22"/>
  <c r="E43" i="22"/>
  <c r="E44" i="22"/>
  <c r="E45" i="22"/>
  <c r="E46" i="22"/>
  <c r="C48" i="22"/>
  <c r="D48" i="22"/>
  <c r="E48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3" i="22"/>
  <c r="C66" i="22"/>
  <c r="D66" i="22"/>
  <c r="E66" i="22"/>
  <c r="E68" i="22"/>
  <c r="E69" i="22"/>
  <c r="E70" i="22"/>
  <c r="E71" i="22"/>
  <c r="E72" i="22"/>
  <c r="E89" i="4"/>
  <c r="E88" i="4"/>
  <c r="E85" i="4"/>
  <c r="O1" i="21"/>
  <c r="E111" i="4"/>
  <c r="E96" i="4"/>
  <c r="E112" i="4" l="1"/>
  <c r="E108" i="4"/>
  <c r="E69" i="4"/>
  <c r="E68" i="4"/>
  <c r="E65" i="4"/>
  <c r="E61" i="4"/>
  <c r="E56" i="4"/>
  <c r="E66" i="4"/>
  <c r="T9" i="21"/>
  <c r="U9" i="21" s="1"/>
  <c r="T8" i="21"/>
  <c r="U8" i="21" s="1"/>
  <c r="T7" i="21"/>
  <c r="U7" i="21" s="1"/>
  <c r="T6" i="21"/>
  <c r="U6" i="21" s="1"/>
  <c r="T5" i="21"/>
  <c r="U5" i="21" s="1"/>
  <c r="T4" i="21"/>
  <c r="U4" i="21" s="1"/>
  <c r="T3" i="21"/>
  <c r="U3" i="21" s="1"/>
  <c r="N12" i="21"/>
  <c r="O12" i="21" s="1"/>
  <c r="N11" i="21"/>
  <c r="O11" i="21" s="1"/>
  <c r="N10" i="21"/>
  <c r="O10" i="21" s="1"/>
  <c r="N9" i="21"/>
  <c r="O9" i="21" s="1"/>
  <c r="N8" i="21"/>
  <c r="O8" i="21" s="1"/>
  <c r="N7" i="21"/>
  <c r="O7" i="21" s="1"/>
  <c r="N6" i="21"/>
  <c r="O6" i="21" s="1"/>
  <c r="H12" i="21"/>
  <c r="I12" i="21" s="1"/>
  <c r="B12" i="21"/>
  <c r="C12" i="21" s="1"/>
  <c r="B11" i="21"/>
  <c r="C11" i="21" s="1"/>
  <c r="E165" i="4"/>
  <c r="E153" i="4"/>
  <c r="E152" i="4"/>
  <c r="E26" i="4"/>
  <c r="E25" i="4"/>
  <c r="D20" i="17"/>
  <c r="D25" i="17"/>
  <c r="D28" i="17"/>
  <c r="D30" i="17"/>
  <c r="D29" i="17"/>
  <c r="G17" i="17"/>
  <c r="D26" i="17"/>
  <c r="D27" i="17"/>
  <c r="D24" i="17"/>
  <c r="D22" i="17"/>
  <c r="D19" i="17"/>
  <c r="D18" i="17"/>
  <c r="D17" i="17"/>
  <c r="D16" i="17"/>
  <c r="D15" i="17"/>
  <c r="D14" i="17"/>
  <c r="D13" i="17"/>
  <c r="D21" i="17"/>
  <c r="D4" i="17"/>
  <c r="D5" i="17"/>
  <c r="D6" i="17"/>
  <c r="D7" i="17"/>
  <c r="D8" i="17"/>
  <c r="D9" i="17"/>
  <c r="D10" i="17"/>
  <c r="D11" i="17"/>
  <c r="D12" i="17"/>
  <c r="D23" i="17"/>
  <c r="D3" i="17"/>
  <c r="E31" i="17"/>
  <c r="E33" i="17" s="1"/>
  <c r="K43" i="1"/>
  <c r="K42" i="1"/>
  <c r="K30" i="1"/>
  <c r="K54" i="1"/>
  <c r="K53" i="1"/>
  <c r="K52" i="1"/>
  <c r="K51" i="1"/>
  <c r="K50" i="1"/>
  <c r="K49" i="1"/>
  <c r="G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8" i="17"/>
  <c r="G19" i="17"/>
  <c r="G20" i="17"/>
  <c r="G21" i="17"/>
  <c r="G22" i="17"/>
  <c r="G23" i="17"/>
  <c r="G24" i="17"/>
  <c r="G25" i="17"/>
  <c r="G26" i="17"/>
  <c r="G28" i="17"/>
  <c r="G29" i="17"/>
  <c r="G30" i="17"/>
  <c r="G3" i="17"/>
  <c r="E97" i="4"/>
  <c r="E4" i="4"/>
  <c r="E28" i="4"/>
  <c r="E103" i="4"/>
  <c r="E5" i="4"/>
  <c r="E155" i="4"/>
  <c r="N3" i="21"/>
  <c r="O3" i="21" s="1"/>
  <c r="E158" i="4"/>
  <c r="B1" i="21"/>
  <c r="H1" i="21"/>
  <c r="B2" i="4"/>
  <c r="B1" i="4"/>
  <c r="H9" i="21"/>
  <c r="I9" i="21" s="1"/>
  <c r="B10" i="21"/>
  <c r="C10" i="21" s="1"/>
  <c r="B9" i="21"/>
  <c r="C9" i="21" s="1"/>
  <c r="N5" i="21"/>
  <c r="O5" i="21" s="1"/>
  <c r="N4" i="21"/>
  <c r="O4" i="21" s="1"/>
  <c r="H11" i="21"/>
  <c r="I11" i="21" s="1"/>
  <c r="H10" i="21"/>
  <c r="I10" i="21" s="1"/>
  <c r="H8" i="21"/>
  <c r="I8" i="21" s="1"/>
  <c r="H7" i="21"/>
  <c r="I7" i="21" s="1"/>
  <c r="H6" i="21"/>
  <c r="I6" i="21" s="1"/>
  <c r="H5" i="21"/>
  <c r="I5" i="21" s="1"/>
  <c r="H4" i="21"/>
  <c r="I4" i="21" s="1"/>
  <c r="H3" i="21"/>
  <c r="I3" i="21" s="1"/>
  <c r="B8" i="21"/>
  <c r="C8" i="21" s="1"/>
  <c r="B7" i="21"/>
  <c r="C7" i="21" s="1"/>
  <c r="B6" i="21"/>
  <c r="C6" i="21" s="1"/>
  <c r="B4" i="21"/>
  <c r="C4" i="21" s="1"/>
  <c r="B5" i="21"/>
  <c r="C5" i="21" s="1"/>
  <c r="B3" i="21"/>
  <c r="C3" i="21" s="1"/>
  <c r="E6" i="4"/>
  <c r="A20" i="4"/>
  <c r="A3" i="4"/>
  <c r="E95" i="4"/>
  <c r="E86" i="4"/>
  <c r="A92" i="4"/>
  <c r="A113" i="4"/>
  <c r="A133" i="4"/>
  <c r="E104" i="4"/>
  <c r="E17" i="4"/>
  <c r="E16" i="4"/>
  <c r="E19" i="4"/>
  <c r="E129" i="4"/>
  <c r="E128" i="4"/>
  <c r="E125" i="4"/>
  <c r="E124" i="4"/>
  <c r="E117" i="4"/>
  <c r="E43" i="4"/>
  <c r="E162" i="4"/>
  <c r="E136" i="4"/>
  <c r="E151" i="4"/>
  <c r="E159" i="4"/>
  <c r="E164" i="4"/>
  <c r="E163" i="4"/>
  <c r="E81" i="4"/>
  <c r="E154" i="4"/>
  <c r="E15" i="4"/>
  <c r="E22" i="4"/>
  <c r="E156" i="4"/>
  <c r="E146" i="4"/>
  <c r="E21" i="4"/>
  <c r="E7" i="4"/>
  <c r="K29" i="1"/>
  <c r="K48" i="1"/>
  <c r="K28" i="1"/>
  <c r="K41" i="1"/>
  <c r="K27" i="1"/>
  <c r="K38" i="1"/>
  <c r="K21" i="1"/>
  <c r="A140" i="4"/>
  <c r="A82" i="4"/>
  <c r="A72" i="4"/>
  <c r="A51" i="4"/>
  <c r="A32" i="4"/>
  <c r="K40" i="1"/>
  <c r="E14" i="4"/>
  <c r="K36" i="1"/>
  <c r="K47" i="1"/>
  <c r="K46" i="1"/>
  <c r="K45" i="1"/>
  <c r="K44" i="1"/>
  <c r="K39" i="1"/>
  <c r="K37" i="1"/>
  <c r="K35" i="1"/>
  <c r="K33" i="1"/>
  <c r="K32" i="1"/>
  <c r="K26" i="1"/>
  <c r="K25" i="1"/>
  <c r="K24" i="1"/>
  <c r="K22" i="1"/>
  <c r="K20" i="1"/>
  <c r="K19" i="1"/>
  <c r="K18" i="1"/>
  <c r="K17" i="1"/>
  <c r="K16" i="1"/>
  <c r="K15" i="1"/>
  <c r="K14" i="1"/>
  <c r="K13" i="1"/>
  <c r="K12" i="1"/>
  <c r="E135" i="4"/>
  <c r="E31" i="4"/>
  <c r="E29" i="4"/>
  <c r="D31" i="17" l="1"/>
  <c r="D33" i="17" s="1"/>
  <c r="K56" i="1"/>
  <c r="K57" i="1" s="1"/>
  <c r="K58" i="1" s="1"/>
  <c r="K63" i="1" l="1"/>
  <c r="K65" i="1" s="1"/>
  <c r="K59" i="1"/>
  <c r="K6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Larcoran</author>
  </authors>
  <commentList>
    <comment ref="G2" authorId="0" shapeId="0" xr:uid="{00000000-0006-0000-0100-000001000000}">
      <text>
        <r>
          <rPr>
            <b/>
            <sz val="10"/>
            <color indexed="8"/>
            <rFont val="Tahoma"/>
            <family val="2"/>
          </rPr>
          <t>Steve Larcoran: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 xml:space="preserve">This % could be used buy owner to approximate what their loaded trailer tongue weight by applying this to gear/food based on where it will be stored, e.g., adding 20lbs of food to the cooler would reduce tongue wt by 37% of that value.or 15lb
</t>
        </r>
        <r>
          <rPr>
            <sz val="10"/>
            <color indexed="8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<sst xmlns="http://schemas.openxmlformats.org/spreadsheetml/2006/main" count="818" uniqueCount="481">
  <si>
    <t>1/3rd Deposit</t>
  </si>
  <si>
    <t>Black tongue box for exterior storage</t>
  </si>
  <si>
    <t>Subtotal</t>
  </si>
  <si>
    <t>Final Payment</t>
  </si>
  <si>
    <t>Two burner drop-in cooktop w/ glass cover</t>
  </si>
  <si>
    <t>Email:</t>
  </si>
  <si>
    <t>City:</t>
  </si>
  <si>
    <t>Electric brakes</t>
  </si>
  <si>
    <t>Galley Options</t>
  </si>
  <si>
    <t>Base Package Price</t>
  </si>
  <si>
    <t>Climate Control Options</t>
  </si>
  <si>
    <t>B1</t>
  </si>
  <si>
    <t>G1</t>
  </si>
  <si>
    <t>G2</t>
  </si>
  <si>
    <t>G3</t>
  </si>
  <si>
    <t>G6</t>
  </si>
  <si>
    <t>G7</t>
  </si>
  <si>
    <t>G8</t>
  </si>
  <si>
    <t>G9</t>
  </si>
  <si>
    <t>G10</t>
  </si>
  <si>
    <t>C1</t>
  </si>
  <si>
    <t>C2</t>
  </si>
  <si>
    <t>T1</t>
  </si>
  <si>
    <t>T3</t>
  </si>
  <si>
    <t>T6</t>
  </si>
  <si>
    <t>T8</t>
  </si>
  <si>
    <t>Interior Options</t>
  </si>
  <si>
    <t>I1</t>
  </si>
  <si>
    <t>I2</t>
  </si>
  <si>
    <t>I4</t>
  </si>
  <si>
    <t>Notes:</t>
  </si>
  <si>
    <t>Total Price</t>
  </si>
  <si>
    <t>Initials</t>
  </si>
  <si>
    <t>Gray water tank (9 gal.)</t>
  </si>
  <si>
    <t>Fresh water tank, pump &amp; filter with sink, faucet &amp; sprayer</t>
  </si>
  <si>
    <t>Bendy galley light (directable light for night cooking)</t>
  </si>
  <si>
    <t>3M invisible rock guard (on trailer nose and fenders)</t>
  </si>
  <si>
    <t>T10</t>
  </si>
  <si>
    <t>T11</t>
  </si>
  <si>
    <t>Vistabule Pricing Worksheet</t>
  </si>
  <si>
    <t>G13</t>
  </si>
  <si>
    <t>G14</t>
  </si>
  <si>
    <t>Order Date:</t>
  </si>
  <si>
    <t>Compatable options</t>
  </si>
  <si>
    <t>Furnace (Requires propane system)</t>
  </si>
  <si>
    <t>Interchangable accessories</t>
  </si>
  <si>
    <t>Tongue mounted 2-bike rack</t>
  </si>
  <si>
    <t>Propane hose to cooktop connection</t>
  </si>
  <si>
    <t>Test cooktop</t>
  </si>
  <si>
    <t>Install gray water tank</t>
  </si>
  <si>
    <t>Inner wooden door trim</t>
  </si>
  <si>
    <t>Galley gasket</t>
  </si>
  <si>
    <t>Last Name:</t>
  </si>
  <si>
    <t>First Name(s):</t>
  </si>
  <si>
    <t>Install fresh water tank</t>
  </si>
  <si>
    <t>Apply hatch hinge cover tape</t>
  </si>
  <si>
    <t>Door tables &amp; clear bumpers</t>
  </si>
  <si>
    <t>Apply VIN and trailer spec labels</t>
  </si>
  <si>
    <t>Test all interior lights, fan, porch lights</t>
  </si>
  <si>
    <t>Test 110V outlets, GFI, 12V outlets</t>
  </si>
  <si>
    <t>Sofa table</t>
  </si>
  <si>
    <t>Test Furnace</t>
  </si>
  <si>
    <t>Silverware drawer divider</t>
  </si>
  <si>
    <t>Fire proof caulk furnace exhaust line</t>
  </si>
  <si>
    <t>Install furnace intake and exhaust lines</t>
  </si>
  <si>
    <t>Test electric brakes</t>
  </si>
  <si>
    <t>Street Address:</t>
  </si>
  <si>
    <t>Rooftop mounted solar system (130 Watt)</t>
  </si>
  <si>
    <t>I3</t>
  </si>
  <si>
    <t>Overhead sofa table light (directional)</t>
  </si>
  <si>
    <t>11 Lb. propane tank, regulator and propane hose system</t>
  </si>
  <si>
    <t>2nd Payment</t>
  </si>
  <si>
    <t>Propane system required for cooktop and furnace</t>
  </si>
  <si>
    <t>=====&gt;</t>
  </si>
  <si>
    <t>Requires propane system</t>
  </si>
  <si>
    <t>5000 BTU air conditioner (120V - must be plugged into city power)</t>
  </si>
  <si>
    <t>Both sides of cabin</t>
  </si>
  <si>
    <t>Stargazer pkg (cabin front reading light, dual USB outlet, device shelf)</t>
  </si>
  <si>
    <t>Mood lighting (selectable color LED lights in headboard openings)</t>
  </si>
  <si>
    <t>Portable freezer/refrigerator - installed  (12/24V DC, 120V AC)</t>
  </si>
  <si>
    <t>Install hatch window</t>
  </si>
  <si>
    <t>T2</t>
  </si>
  <si>
    <t>Aluminum frame</t>
  </si>
  <si>
    <t>T14</t>
  </si>
  <si>
    <t>End</t>
  </si>
  <si>
    <t>Do NOT install 3/4" propane conduit - NO propane system</t>
  </si>
  <si>
    <t>Run overhead sofa table light wire</t>
  </si>
  <si>
    <t>Install black alum blank over water access opening - NO water system</t>
  </si>
  <si>
    <t>Final Completion Date:</t>
  </si>
  <si>
    <t>Hatch bat wings &amp; door window shades (specify color)</t>
  </si>
  <si>
    <t>Install bottom edge trim pieces</t>
  </si>
  <si>
    <t xml:space="preserve">Seal all galley back wall through holes </t>
  </si>
  <si>
    <t>Pre-adjust brakes</t>
  </si>
  <si>
    <t>State:</t>
  </si>
  <si>
    <t>T15</t>
  </si>
  <si>
    <t>Attach safety chains</t>
  </si>
  <si>
    <t>Caulk nose skin bottom along frame and to outer edge</t>
  </si>
  <si>
    <t>Paper towel holder with paper towel</t>
  </si>
  <si>
    <t>Tape outside edge of roof line using gray ultra tacky</t>
  </si>
  <si>
    <t>Buddy Check Sealing details</t>
  </si>
  <si>
    <t>Water Test Resolutions:</t>
  </si>
  <si>
    <t>Water Re-Test Issues: No           Yes       Details:</t>
  </si>
  <si>
    <t>Galley side blocks</t>
  </si>
  <si>
    <t>Install AC air intake cowl vents and pipes</t>
  </si>
  <si>
    <t>Please Print Name___________________</t>
  </si>
  <si>
    <t>Lithium battery pkg (100 Ah LiFePO4 + smart monitor &amp; charger)</t>
  </si>
  <si>
    <t>Front storage compartment with lift off lid</t>
  </si>
  <si>
    <t xml:space="preserve">Option Weight Calculation </t>
  </si>
  <si>
    <t>Description</t>
  </si>
  <si>
    <t>Code</t>
  </si>
  <si>
    <t>Spec Weight</t>
  </si>
  <si>
    <t>Front Storage Bin</t>
  </si>
  <si>
    <t>SUBTOTAL</t>
  </si>
  <si>
    <t>BASE WEIGHT</t>
  </si>
  <si>
    <t>TOTAL</t>
  </si>
  <si>
    <t>Leveling Blocks</t>
  </si>
  <si>
    <t>Wheel Chock Pair</t>
  </si>
  <si>
    <t>Battery Volt Meter</t>
  </si>
  <si>
    <t>City water pressure reg</t>
  </si>
  <si>
    <t>water valve</t>
  </si>
  <si>
    <t>lug nut/breaker bar</t>
  </si>
  <si>
    <t>electric axle</t>
  </si>
  <si>
    <t>std axle</t>
  </si>
  <si>
    <t>steel frame</t>
  </si>
  <si>
    <t>alum frame</t>
  </si>
  <si>
    <t>weight savings from alum frame and Lithium battery</t>
  </si>
  <si>
    <t xml:space="preserve">Fits pullout cooler cabinet </t>
  </si>
  <si>
    <t>Gear Weight Est.</t>
  </si>
  <si>
    <t>Option Weight</t>
  </si>
  <si>
    <t>lbs</t>
  </si>
  <si>
    <t>Starter Kit Items</t>
  </si>
  <si>
    <t xml:space="preserve">Record Axle Serial # </t>
  </si>
  <si>
    <t>Record Li-ion Batt serial #</t>
  </si>
  <si>
    <t>T4</t>
  </si>
  <si>
    <t>Custom side awning</t>
  </si>
  <si>
    <t>G4</t>
  </si>
  <si>
    <t>Hatch bag and mirror install</t>
  </si>
  <si>
    <t>Hatch Bag with mirror set</t>
  </si>
  <si>
    <t>3 Drawer cabinet (underneath stove) with ROC drawers</t>
  </si>
  <si>
    <t>3 drawer cabinet (right of center) with Pullout cooler tray</t>
  </si>
  <si>
    <t>Phone Number:</t>
  </si>
  <si>
    <t>Zipcode:</t>
  </si>
  <si>
    <t xml:space="preserve">Pullout cooler cabinet  (center) + 3 drawer with breadboard (right) </t>
  </si>
  <si>
    <t>Hatch bag set with mirror (color is gray)</t>
  </si>
  <si>
    <t>We reserve the right to change specifications and prices at any time due to product design or cost changes.</t>
  </si>
  <si>
    <t>Total Weight</t>
  </si>
  <si>
    <t>Base Dry Weight</t>
  </si>
  <si>
    <t>Tongue Wt Est.</t>
  </si>
  <si>
    <t>Hatch bat wings &amp; door window shades</t>
  </si>
  <si>
    <t>Undecided</t>
  </si>
  <si>
    <t>Blue</t>
  </si>
  <si>
    <t>Gray</t>
  </si>
  <si>
    <t>Black</t>
  </si>
  <si>
    <t>Red</t>
  </si>
  <si>
    <t>Patina Green</t>
  </si>
  <si>
    <t>Yellow</t>
  </si>
  <si>
    <t>White</t>
  </si>
  <si>
    <t>Select color from dropdown =&gt;</t>
  </si>
  <si>
    <t>Premium exterior color</t>
  </si>
  <si>
    <t>Custom countertop laminate choice</t>
  </si>
  <si>
    <t>Retro Diner</t>
  </si>
  <si>
    <t>Retro Mint</t>
  </si>
  <si>
    <t>Retro Surf</t>
  </si>
  <si>
    <t>T5</t>
  </si>
  <si>
    <t>Ark ratchet jack upgrade</t>
  </si>
  <si>
    <t>755 North Prior Ave., Suite 111</t>
  </si>
  <si>
    <t>Saint Paul, MN 55104</t>
  </si>
  <si>
    <t xml:space="preserve">You can make checks payable to: Vistabule </t>
  </si>
  <si>
    <t>Please send payments to: Vistabule Teardrop Trailers</t>
  </si>
  <si>
    <t>Aluminum frame (100 lbs lighter than standard steel frame)</t>
  </si>
  <si>
    <t xml:space="preserve">6 drawer cabinet combo (3 center + 3 right with breadboard)                        </t>
  </si>
  <si>
    <t>T16</t>
  </si>
  <si>
    <t>I5</t>
  </si>
  <si>
    <t>T7</t>
  </si>
  <si>
    <t xml:space="preserve">Zamp portable solar </t>
  </si>
  <si>
    <t>Cabinets only available in  combinations not separately</t>
  </si>
  <si>
    <t>Install mini spare tire</t>
  </si>
  <si>
    <t>Install 6 drawer configuration</t>
  </si>
  <si>
    <t>Install pullout cooler &amp; ROC drawers</t>
  </si>
  <si>
    <t>T17</t>
  </si>
  <si>
    <t>Blackout honeycomb shade (replaces standard light filtering shade)</t>
  </si>
  <si>
    <t>Install Ark Ratcheting jack upgrade</t>
  </si>
  <si>
    <t>Linen</t>
  </si>
  <si>
    <t>Bellini Blue</t>
  </si>
  <si>
    <t>Hollyberry</t>
  </si>
  <si>
    <t>Maroochy Brush</t>
  </si>
  <si>
    <t>Island</t>
  </si>
  <si>
    <t>Natural Tigris</t>
  </si>
  <si>
    <t>Woolami Brush</t>
  </si>
  <si>
    <t>Marmalade</t>
  </si>
  <si>
    <t>I6</t>
  </si>
  <si>
    <t>A1</t>
  </si>
  <si>
    <t>A2</t>
  </si>
  <si>
    <t>A3</t>
  </si>
  <si>
    <t>A5</t>
  </si>
  <si>
    <t>A6</t>
  </si>
  <si>
    <t>A7</t>
  </si>
  <si>
    <t>Install 7 wire plug holder</t>
  </si>
  <si>
    <t>Install mattress, sticky liner &amp; strap w/ buckle</t>
  </si>
  <si>
    <t>Tongue Box</t>
  </si>
  <si>
    <t>Bike Rack</t>
  </si>
  <si>
    <t>Li-ion battery upgrade  (100 Ah LiFePO4)</t>
  </si>
  <si>
    <t>Accessories</t>
  </si>
  <si>
    <t>Additional items (see items listed in Notes below)</t>
  </si>
  <si>
    <t>Froli sleep system (surface mounted springs installed under mattress)</t>
  </si>
  <si>
    <t>Retro Rock &amp; Roll</t>
  </si>
  <si>
    <t>Starter Kit: wheel chocks, leveling blocks, lug nut breaker bar &amp; 3/4" deep socket</t>
  </si>
  <si>
    <t xml:space="preserve">Enter gear+water+propane weight estimate </t>
  </si>
  <si>
    <t>Based on options selected above</t>
  </si>
  <si>
    <t>Zamp Obsidian portable solar panel (100 Watt - regulated)</t>
  </si>
  <si>
    <t>Zamp portable solar panel extension cord - 15'</t>
  </si>
  <si>
    <t>Fresh water system accessories</t>
  </si>
  <si>
    <t>City water pressure regulator - reduces pressure to 40-50 psi</t>
  </si>
  <si>
    <t>In-line garden hose water filter - filters most all the bad stuff out</t>
  </si>
  <si>
    <t>Water tank filler with shutoff valve - easy fill with minimal spill</t>
  </si>
  <si>
    <t>Frame 1</t>
  </si>
  <si>
    <t>Install Coupler</t>
  </si>
  <si>
    <t>Install 3/4" conduit &amp; 7-wire run.  RH frame w/retainer clips</t>
  </si>
  <si>
    <t>Install 3/4" propane conduit &amp; propane line. LH frame w/retainer clips</t>
  </si>
  <si>
    <t>Frame 2</t>
  </si>
  <si>
    <t>Install axle - check brake config</t>
  </si>
  <si>
    <t>Install propane bracket, regulator &amp; pigtail</t>
  </si>
  <si>
    <t>Guts on frame with carriage bolts. Hand tightened only</t>
  </si>
  <si>
    <t>Install battery bin, back trim, and battery</t>
  </si>
  <si>
    <t>BARN RAISE 3</t>
  </si>
  <si>
    <t>raise side walls</t>
  </si>
  <si>
    <t>cross beams with ceiling panel</t>
  </si>
  <si>
    <t>Install nose panel</t>
  </si>
  <si>
    <t>screw down cross beams &amp; window shade clips</t>
  </si>
  <si>
    <t>Install mattress perimeter trim, &amp; 1/2" white trim</t>
  </si>
  <si>
    <t>Install wood tail support and aluminum tail</t>
  </si>
  <si>
    <t>Run ceiling fan wire</t>
  </si>
  <si>
    <t>Skinning 4</t>
  </si>
  <si>
    <t xml:space="preserve">Alcohol &amp; promoter </t>
  </si>
  <si>
    <t>Apply side skin with front vents</t>
  </si>
  <si>
    <t>Bottom seaboard screw line</t>
  </si>
  <si>
    <t>Install porthole windows</t>
  </si>
  <si>
    <t>Drill AC intake holes</t>
  </si>
  <si>
    <t>110V inlet &amp; Zamp solar port</t>
  </si>
  <si>
    <t>Exterior 5</t>
  </si>
  <si>
    <t>Tape door openings with 2 1/4" tape</t>
  </si>
  <si>
    <t xml:space="preserve">Bent door opening trim </t>
  </si>
  <si>
    <t>Hang doors</t>
  </si>
  <si>
    <t>Install windshield</t>
  </si>
  <si>
    <t>Install rain gutter</t>
  </si>
  <si>
    <t>Galley 6</t>
  </si>
  <si>
    <t>Install Propane tank</t>
  </si>
  <si>
    <t>Upper cabinets</t>
  </si>
  <si>
    <t>Under countertop wedge &amp; sliding door track</t>
  </si>
  <si>
    <t>Install sofa bed panels</t>
  </si>
  <si>
    <t>Sliding galley doors</t>
  </si>
  <si>
    <t>Caulk top "corners" of hatch gutters, fan &amp; plumbing lines</t>
  </si>
  <si>
    <t>INTERIOR 7</t>
  </si>
  <si>
    <t>Install door blocks and handles</t>
  </si>
  <si>
    <t>Vinyl trim &amp; gap concealment plate</t>
  </si>
  <si>
    <t>Bat Wings</t>
  </si>
  <si>
    <t>All stickers: reflecters &amp; logo</t>
  </si>
  <si>
    <t>Caulk front seams and solar panels (if present)</t>
  </si>
  <si>
    <t>Caulk around all bins</t>
  </si>
  <si>
    <t>cutting board</t>
  </si>
  <si>
    <t>Solar Panel serial #</t>
  </si>
  <si>
    <t>Configure &amp; record Batt monitor serial #</t>
  </si>
  <si>
    <t>Test cooler. Serial #</t>
  </si>
  <si>
    <t>Test trailer lights &amp; 7 wire charge line</t>
  </si>
  <si>
    <t>Custom</t>
  </si>
  <si>
    <t>Production:</t>
  </si>
  <si>
    <t>Water tank hose connections</t>
  </si>
  <si>
    <t>Install two way level on coupler</t>
  </si>
  <si>
    <t>Staple windshield panel &amp; fan opening</t>
  </si>
  <si>
    <t>Install front vent trim</t>
  </si>
  <si>
    <t>Stargazer shelf</t>
  </si>
  <si>
    <t>Running light cover plates</t>
  </si>
  <si>
    <t>Pulldown shade &amp; sag preventer</t>
  </si>
  <si>
    <t>Porthole cover and holder</t>
  </si>
  <si>
    <t>Headboard shelves &amp; milky sliders w/ stop</t>
  </si>
  <si>
    <t xml:space="preserve">Install overhead sofa table light </t>
  </si>
  <si>
    <t>LIFT 9</t>
  </si>
  <si>
    <t>EXTERIOR 8</t>
  </si>
  <si>
    <t>TEST &amp; INSPECT 10</t>
  </si>
  <si>
    <t>Orange</t>
  </si>
  <si>
    <t>Barn 3</t>
  </si>
  <si>
    <t>Skin 4</t>
  </si>
  <si>
    <t>Interior 7</t>
  </si>
  <si>
    <t>Exterior 8</t>
  </si>
  <si>
    <t>Test/final 10</t>
  </si>
  <si>
    <t>Install exterior door windows</t>
  </si>
  <si>
    <t>Install front bolts</t>
  </si>
  <si>
    <t>Route 7 wire through waterproof conduit elbow to E block</t>
  </si>
  <si>
    <t>Galley seaboard and trim then tape</t>
  </si>
  <si>
    <t>Lower hatch corner tabs, and caulk galley trim</t>
  </si>
  <si>
    <t>Caulk galley counter top, place sign on countertop</t>
  </si>
  <si>
    <t>Install door holders (trailer sides)</t>
  </si>
  <si>
    <t>Install front bin, carpet &amp; lid</t>
  </si>
  <si>
    <t>Exterior water test &amp; drain tanks</t>
  </si>
  <si>
    <t>Production</t>
  </si>
  <si>
    <t>Customer</t>
  </si>
  <si>
    <t>Outer roof edge trim - and trim tape</t>
  </si>
  <si>
    <t>Hammer corners- side trim</t>
  </si>
  <si>
    <t>Install smoke detector on ceiling</t>
  </si>
  <si>
    <t>Awning rail - 3M VHB tape only</t>
  </si>
  <si>
    <t>Insulation &amp; black Gorilla tape - make sure RT solar lead notch present</t>
  </si>
  <si>
    <t>Install hatch - right side only wire run; HB cavity</t>
  </si>
  <si>
    <t>Install cooler - use undermount holes, 6x25mm PH MS</t>
  </si>
  <si>
    <t>Apply certified sticker sheet + NFPA cert sticker</t>
  </si>
  <si>
    <t>6 mins Pressure test propane system. pressure:_______/name_____________</t>
  </si>
  <si>
    <t>10 min water pressure test: pump:                          City water:</t>
  </si>
  <si>
    <t>Configure &amp; record batt charger serial #</t>
  </si>
  <si>
    <t xml:space="preserve">Tape down side skins /1" </t>
  </si>
  <si>
    <t>Mount, spin &amp; torque LUG NUTS</t>
  </si>
  <si>
    <t>Inspect and Test Jack locking pin</t>
  </si>
  <si>
    <t>Final Assembly Due:            Pick up Date:</t>
  </si>
  <si>
    <t xml:space="preserve">Trailer # </t>
  </si>
  <si>
    <t xml:space="preserve">Final Assembly Due:                Pick up Date:  </t>
  </si>
  <si>
    <t>Install AC exhaust vent &amp; bezel</t>
  </si>
  <si>
    <t>Install foot bin carpet trim</t>
  </si>
  <si>
    <t>Install L - counter brackets</t>
  </si>
  <si>
    <t xml:space="preserve">Cover all open holes in galley </t>
  </si>
  <si>
    <t>Install AC unit. Serial #</t>
  </si>
  <si>
    <t>Check</t>
  </si>
  <si>
    <t>Install fresh water tank support (Left)</t>
  </si>
  <si>
    <t>Install gray water tank support (Right)</t>
  </si>
  <si>
    <t>Proane tank gasket, and strap fittings</t>
  </si>
  <si>
    <t>Aluminum Frame!!!!!</t>
  </si>
  <si>
    <t>Steel Frame!!!!!</t>
  </si>
  <si>
    <t xml:space="preserve">Install solar panels </t>
  </si>
  <si>
    <t>Install foot bins, caulk seams</t>
  </si>
  <si>
    <t>Connect Zamp wires</t>
  </si>
  <si>
    <t>Zip tie wire bundles</t>
  </si>
  <si>
    <t>Blackout shade &amp; sag preventer</t>
  </si>
  <si>
    <t>Porthole wood trim, alum nest trim &amp; cover clips</t>
  </si>
  <si>
    <r>
      <t xml:space="preserve">Install door screen, window trim, opener &amp; </t>
    </r>
    <r>
      <rPr>
        <b/>
        <sz val="26"/>
        <rFont val="Times"/>
        <family val="1"/>
      </rPr>
      <t>crash straps</t>
    </r>
  </si>
  <si>
    <t>Propane Sniffer test, ALL fittings</t>
  </si>
  <si>
    <t>Record solar charge controller serial #</t>
  </si>
  <si>
    <t>Configure solar charge controller &amp; test panels</t>
  </si>
  <si>
    <t>Final Inspection Check: Name</t>
  </si>
  <si>
    <t>Dometic Cooler CFX3 35 - installed  (12/24V DC, 120V AC)</t>
  </si>
  <si>
    <t>Stargazer pkg (cabin USB reading lights, 12V outlets and device shelf)</t>
  </si>
  <si>
    <t>Door perimeter gasket</t>
  </si>
  <si>
    <t>Install door strike plates</t>
  </si>
  <si>
    <t xml:space="preserve">Interior door perimeter ring </t>
  </si>
  <si>
    <t>Install Fire extinguisher, strap and L bracket</t>
  </si>
  <si>
    <t>Electric brakes (includes Autowbrake controller)</t>
  </si>
  <si>
    <t xml:space="preserve">• Under bed storage compartments (pair) 
• 2 dome lights 
• 2 reading lights w/USB outlets
• 10 speed 2 way Maxx Fan with remote
• 2 exterior porch lights (above doors)
• Laminated galley counter with sliding doors below 
• Galley-top cabs (spices/bottles/silver/cups/dishes)
• Galley dome light 
• USB, 12 volt &amp; 120 volt galley &amp; pass through outlets
• 120 volt / 15 amp city power plug-in </t>
  </si>
  <si>
    <t>Tongue %</t>
  </si>
  <si>
    <t>Tongue Wt</t>
  </si>
  <si>
    <t>Trailer Tally</t>
  </si>
  <si>
    <t>Estimated tongue weight with selected options (excl. gear wt.)</t>
  </si>
  <si>
    <t>I7</t>
  </si>
  <si>
    <t>Split sofa bed - allows independent side-by-side bed/sofa configuration</t>
  </si>
  <si>
    <t>BAT WINGS</t>
  </si>
  <si>
    <t>EXTERIOR</t>
  </si>
  <si>
    <t>COUNTERTOP</t>
  </si>
  <si>
    <t>TWO-TONE</t>
  </si>
  <si>
    <t>Hartford Green</t>
  </si>
  <si>
    <t>Ark XO350R ratcheting jack upgrade (replaces non-ratcheting jack)</t>
  </si>
  <si>
    <t>Tongue mounted 2-bike rack (1-Up)</t>
  </si>
  <si>
    <t>Rooftop mounted solar system (2 panels = 210 Watt)</t>
  </si>
  <si>
    <t>Trailer, Battery and Power Options</t>
  </si>
  <si>
    <t>T9</t>
  </si>
  <si>
    <t>Froli</t>
  </si>
  <si>
    <t>DC-DC Charger</t>
  </si>
  <si>
    <t>• Large front and back windows 
• Pull down honeycomb shade 
• Door &amp; porthole windows (operable w/ screens)
• Porthole privacy covers
• Flip up door side tables
• Front ventilation (front sides of cabin)
• Pass through opening with sliding screen 
• Headboard storage cabs (3 lower + 2 upper)
• Convertible sofa bed with 4" mattress
• Collapsible sofa table (matches countertop)</t>
  </si>
  <si>
    <t>Slate Gray</t>
  </si>
  <si>
    <t>Custom Vistabule teardrop cover (by PhaQue Outdoors)</t>
  </si>
  <si>
    <t>Running lights &amp; porch lights- and test</t>
  </si>
  <si>
    <t xml:space="preserve">Water access compartment </t>
  </si>
  <si>
    <t>Install top skin</t>
  </si>
  <si>
    <t>Fenders &amp; welting &amp; Caulk</t>
  </si>
  <si>
    <t>Fenders with 3M &amp; welting &amp; Caulk</t>
  </si>
  <si>
    <t>Install fan and test</t>
  </si>
  <si>
    <t>Water access compartment- connect hosing</t>
  </si>
  <si>
    <t>Run wires, install shade bracket, stargazer panel &amp; trim- connect and test</t>
  </si>
  <si>
    <t>Porthole panels- connect wires and test lights</t>
  </si>
  <si>
    <t>BUDDY CHECK those tires champ</t>
  </si>
  <si>
    <t>DC-DC charger (optimizes tow vehicle to trailer battery charging)</t>
  </si>
  <si>
    <t>Base Packge Includes:</t>
  </si>
  <si>
    <t>Install SPLIT BED sofa bed panels</t>
  </si>
  <si>
    <t>Install tongue jack Ark XO 500</t>
  </si>
  <si>
    <t>Trailer #</t>
  </si>
  <si>
    <t>Door Crash Straps</t>
  </si>
  <si>
    <t>AC unit prep</t>
  </si>
  <si>
    <t>S4</t>
  </si>
  <si>
    <t>furnace?</t>
  </si>
  <si>
    <t>AC shelf</t>
  </si>
  <si>
    <t>Plumbing (new drain trap)</t>
  </si>
  <si>
    <t>F2</t>
  </si>
  <si>
    <t>Spare Tire Bolts</t>
  </si>
  <si>
    <t>F1</t>
  </si>
  <si>
    <t>Comments</t>
  </si>
  <si>
    <t>Signature</t>
  </si>
  <si>
    <t>Time</t>
  </si>
  <si>
    <t>Due Date</t>
  </si>
  <si>
    <t>Completion Date</t>
  </si>
  <si>
    <t>Qty Needed</t>
  </si>
  <si>
    <t>Operation</t>
  </si>
  <si>
    <t>Cindy</t>
  </si>
  <si>
    <t xml:space="preserve">                                                                                       Work Center  005</t>
  </si>
  <si>
    <t>Bed Strap</t>
  </si>
  <si>
    <t>Screens</t>
  </si>
  <si>
    <t>Awning Rail (3M tape only)</t>
  </si>
  <si>
    <t>E8</t>
  </si>
  <si>
    <t>Door Tables</t>
  </si>
  <si>
    <t>Galley Tracks (Cut &amp; Taped)</t>
  </si>
  <si>
    <t>Hatch</t>
  </si>
  <si>
    <t>1R, 1L</t>
  </si>
  <si>
    <t>Doors Assy</t>
  </si>
  <si>
    <t>E5</t>
  </si>
  <si>
    <t>Rain Gutters</t>
  </si>
  <si>
    <t>Porch Lights</t>
  </si>
  <si>
    <t>Hatch Corners &amp; Washers (Black)</t>
  </si>
  <si>
    <t>B3</t>
  </si>
  <si>
    <t>Galley Trim Gasket</t>
  </si>
  <si>
    <t>1 Set</t>
  </si>
  <si>
    <t>Insulation</t>
  </si>
  <si>
    <t>Ladder</t>
  </si>
  <si>
    <t>front bin</t>
  </si>
  <si>
    <t>Front Deck</t>
  </si>
  <si>
    <t>Mike</t>
  </si>
  <si>
    <t xml:space="preserve">                                                                                       Work Center  004</t>
  </si>
  <si>
    <t>Silverware Dividers</t>
  </si>
  <si>
    <t>Screens for Door Windows</t>
  </si>
  <si>
    <t>Interior Door trim</t>
  </si>
  <si>
    <t>Screens for Port Holes</t>
  </si>
  <si>
    <t>Black Inner Vent Trim</t>
  </si>
  <si>
    <t>Beds</t>
  </si>
  <si>
    <t>Front Bin</t>
  </si>
  <si>
    <t>Bins taped, rod, spring, carpet</t>
  </si>
  <si>
    <t>Door Windows Assy</t>
  </si>
  <si>
    <t>Port Windows Assy</t>
  </si>
  <si>
    <t>Alum window trim w/nest</t>
  </si>
  <si>
    <t>AC Intake Assy/Black pipes</t>
  </si>
  <si>
    <t>AC Vents</t>
  </si>
  <si>
    <t>2F, 2B</t>
  </si>
  <si>
    <t>Exterior Trailer Trim</t>
  </si>
  <si>
    <t>Tail Piece Assy</t>
  </si>
  <si>
    <t>Shade Bracket</t>
  </si>
  <si>
    <t>see comments</t>
  </si>
  <si>
    <t>Water Tank Assy</t>
  </si>
  <si>
    <t>Battery Bin Assy</t>
  </si>
  <si>
    <t>Anthony</t>
  </si>
  <si>
    <t xml:space="preserve">                                                                                       Work Center  003</t>
  </si>
  <si>
    <t>6 drawer</t>
  </si>
  <si>
    <t>Lower Cabinets</t>
  </si>
  <si>
    <t>1 set</t>
  </si>
  <si>
    <t>Upper Cabinets</t>
  </si>
  <si>
    <t>Fender Prep</t>
  </si>
  <si>
    <t>Metal Galley Trim (Bottom)</t>
  </si>
  <si>
    <t>Stargazer Panel</t>
  </si>
  <si>
    <t>Wiring Harnesses (Guts)</t>
  </si>
  <si>
    <t>CO/Propane detector</t>
  </si>
  <si>
    <t>Guts</t>
  </si>
  <si>
    <t>Bob</t>
  </si>
  <si>
    <t xml:space="preserve">                                                                                       Work Center  002</t>
  </si>
  <si>
    <t>2 sets</t>
  </si>
  <si>
    <t>Bat Wing Dowels &amp; Snaps</t>
  </si>
  <si>
    <t>front bin?</t>
  </si>
  <si>
    <t>Carpet &amp; Rod</t>
  </si>
  <si>
    <t>Sofa Table</t>
  </si>
  <si>
    <t>Solar Panels (Prepped)</t>
  </si>
  <si>
    <t>3M?</t>
  </si>
  <si>
    <t>Roof Top Skins</t>
  </si>
  <si>
    <t>Sides Skins</t>
  </si>
  <si>
    <t>Port hole Panels</t>
  </si>
  <si>
    <t>Hatch prep (wires, trim, hinge, plate)</t>
  </si>
  <si>
    <t>Wire Harnesses (porthole/extensions)</t>
  </si>
  <si>
    <t>David</t>
  </si>
  <si>
    <t xml:space="preserve">                                                                                       Work Center  001</t>
  </si>
  <si>
    <t>Split Bed</t>
  </si>
  <si>
    <t>full fresh water tank (8 gallons) adds approx 67 lbs</t>
  </si>
  <si>
    <t>full propane tank (4.6 gallons) adds approx 19 lbs</t>
  </si>
  <si>
    <t>Percentage of galley gear &amp; food weight that tongue weight is reduced by</t>
  </si>
  <si>
    <t>Percentage of front storage bin gear weight that tongue weight is increased by</t>
  </si>
  <si>
    <t>Percentage of headboard gear weight that tongue weight is reduceded by</t>
  </si>
  <si>
    <t>Percentage of tongue box gear weight that tongue weight is increased by</t>
  </si>
  <si>
    <t>• Portable solar plug-in (Zamp connection) 
• 100 Amp hour AGM battery
• Smart bluetooth battery monitor
• 15 amp 120 volt smart battery charger  
• 14" alloy wheels, chrome lug nuts &amp; hubs
• Ark XO500 tongue jack
• Sturdy smooth running 3500# torsion axle 
• 0.040" painted silver aluminum exterior                
• Mini spare tire, mounted under A-frame
• Demco EZ-Latch coupler</t>
  </si>
  <si>
    <t>20 Lb. propane tank, regulator and propane hose system</t>
  </si>
  <si>
    <t>Starter Kit (wheel chocks, leveling blocks, breaker bar, 3/4" socket)</t>
  </si>
  <si>
    <t>Ref weights: full H2O tank +68lb; 4.6 gal propane +19lb</t>
  </si>
  <si>
    <t>Tongue Tally</t>
  </si>
  <si>
    <t>2024 Version 1.2 - effective 8-21-2024</t>
  </si>
  <si>
    <t>Sierra 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</si>
</sst>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m/d/yy;@"/>
  </numFmts>
  <fonts count="66">
    <font>
      <sz val="12"/>
      <color theme="1"/>
      <name val="Calibri"/>
      <family val="2"/>
      <scheme val="minor"/>
    </font>
    <font>
      <sz val="8"/>
      <name val="Calibri"/>
      <family val="2"/>
    </font>
    <font>
      <sz val="26"/>
      <name val="Times"/>
      <family val="1"/>
    </font>
    <font>
      <sz val="8"/>
      <name val="Calibri"/>
      <family val="2"/>
    </font>
    <font>
      <sz val="8"/>
      <name val="Calibri"/>
      <family val="2"/>
    </font>
    <font>
      <sz val="24"/>
      <name val="Times"/>
      <family val="1"/>
    </font>
    <font>
      <sz val="21"/>
      <name val="Times"/>
      <family val="1"/>
    </font>
    <font>
      <b/>
      <sz val="26"/>
      <name val="Times"/>
      <family val="1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Times"/>
      <family val="1"/>
    </font>
    <font>
      <sz val="24"/>
      <color theme="1"/>
      <name val="Times"/>
      <family val="1"/>
    </font>
    <font>
      <sz val="20"/>
      <color theme="1"/>
      <name val="Times"/>
      <family val="1"/>
    </font>
    <font>
      <sz val="18"/>
      <color theme="1"/>
      <name val="Times"/>
      <family val="1"/>
    </font>
    <font>
      <sz val="26"/>
      <color theme="1"/>
      <name val="Times"/>
      <family val="1"/>
    </font>
    <font>
      <sz val="26"/>
      <color theme="0"/>
      <name val="Times"/>
      <family val="1"/>
    </font>
    <font>
      <sz val="28"/>
      <color theme="1"/>
      <name val="Times"/>
      <family val="1"/>
    </font>
    <font>
      <sz val="20"/>
      <color rgb="FF000000"/>
      <name val="Times"/>
      <family val="1"/>
    </font>
    <font>
      <sz val="24"/>
      <color rgb="FF000000"/>
      <name val="Times"/>
      <family val="1"/>
    </font>
    <font>
      <sz val="16"/>
      <color rgb="FF000000"/>
      <name val="Times"/>
      <family val="1"/>
    </font>
    <font>
      <sz val="22"/>
      <color theme="1"/>
      <name val="Times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"/>
      <family val="1"/>
    </font>
    <font>
      <i/>
      <sz val="14"/>
      <color theme="1"/>
      <name val="Times"/>
      <family val="1"/>
    </font>
    <font>
      <b/>
      <sz val="18"/>
      <color theme="1"/>
      <name val="Times"/>
      <family val="1"/>
    </font>
    <font>
      <sz val="17"/>
      <color theme="1"/>
      <name val="Times"/>
      <family val="1"/>
    </font>
    <font>
      <b/>
      <sz val="14"/>
      <color theme="1"/>
      <name val="Times"/>
      <family val="1"/>
    </font>
    <font>
      <b/>
      <sz val="16"/>
      <color theme="1"/>
      <name val="Times"/>
      <family val="1"/>
    </font>
    <font>
      <b/>
      <i/>
      <sz val="14"/>
      <color theme="1"/>
      <name val="Times"/>
      <family val="1"/>
    </font>
    <font>
      <b/>
      <sz val="17"/>
      <color theme="1"/>
      <name val="Times"/>
      <family val="1"/>
    </font>
    <font>
      <sz val="16"/>
      <color theme="0"/>
      <name val="Times"/>
      <family val="1"/>
    </font>
    <font>
      <sz val="12"/>
      <color theme="1"/>
      <name val="Times"/>
      <family val="1"/>
    </font>
    <font>
      <sz val="48"/>
      <color theme="1"/>
      <name val="Times"/>
      <family val="1"/>
    </font>
    <font>
      <sz val="36"/>
      <color theme="1"/>
      <name val="Times"/>
      <family val="1"/>
    </font>
    <font>
      <sz val="21"/>
      <color theme="1"/>
      <name val="Times"/>
      <family val="1"/>
    </font>
    <font>
      <sz val="16"/>
      <color theme="1"/>
      <name val="Times Roman"/>
    </font>
    <font>
      <sz val="60"/>
      <color theme="0"/>
      <name val="Times"/>
      <family val="1"/>
    </font>
    <font>
      <sz val="60"/>
      <color theme="1"/>
      <name val="Times"/>
      <family val="1"/>
    </font>
    <font>
      <sz val="50"/>
      <color theme="1"/>
      <name val="Times"/>
      <family val="1"/>
    </font>
    <font>
      <sz val="48"/>
      <color theme="0"/>
      <name val="Times"/>
      <family val="1"/>
    </font>
    <font>
      <sz val="24"/>
      <color theme="1"/>
      <name val="Times Roman"/>
    </font>
    <font>
      <sz val="72"/>
      <color theme="1"/>
      <name val="Times"/>
      <family val="1"/>
    </font>
    <font>
      <sz val="50"/>
      <color theme="0"/>
      <name val="Times"/>
      <family val="1"/>
    </font>
    <font>
      <sz val="24"/>
      <color theme="0"/>
      <name val="Times Roman"/>
    </font>
    <font>
      <sz val="44"/>
      <color theme="1"/>
      <name val="Times"/>
      <family val="1"/>
    </font>
    <font>
      <sz val="52"/>
      <color theme="1"/>
      <name val="Times"/>
      <family val="1"/>
    </font>
    <font>
      <sz val="18"/>
      <color theme="0"/>
      <name val="Times"/>
      <family val="1"/>
    </font>
    <font>
      <sz val="30"/>
      <color theme="1"/>
      <name val="Times"/>
      <family val="1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Times"/>
      <family val="1"/>
    </font>
    <font>
      <sz val="22"/>
      <color rgb="FF000000"/>
      <name val="Calibri"/>
      <family val="2"/>
      <scheme val="minor"/>
    </font>
    <font>
      <sz val="22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sz val="18"/>
      <color rgb="FF000000"/>
      <name val="Calibri"/>
      <family val="2"/>
    </font>
    <font>
      <b/>
      <sz val="28"/>
      <color rgb="FF000000"/>
      <name val="Calibri"/>
      <family val="2"/>
    </font>
    <font>
      <b/>
      <sz val="26"/>
      <color rgb="FF000000"/>
      <name val="Calibri"/>
      <family val="2"/>
    </font>
    <font>
      <sz val="22"/>
      <color theme="2"/>
      <name val="Calibri"/>
      <family val="2"/>
    </font>
    <font>
      <sz val="12"/>
      <color rgb="FF000000"/>
      <name val="Calibri"/>
      <family val="2"/>
      <scheme val="minor"/>
    </font>
    <font>
      <sz val="22"/>
      <color theme="0"/>
      <name val="Calibri"/>
      <family val="2"/>
    </font>
    <font>
      <sz val="26"/>
      <color rgb="FF000000"/>
      <name val="Calibri"/>
      <family val="2"/>
    </font>
    <font>
      <sz val="16"/>
      <color rgb="FF00000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B5F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A2FE"/>
        <bgColor indexed="64"/>
      </patternFill>
    </fill>
    <fill>
      <patternFill patternType="solid">
        <fgColor rgb="FFFFB5F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70C0"/>
        <bgColor rgb="FF000000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6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center"/>
    </xf>
    <xf numFmtId="0" fontId="12" fillId="2" borderId="3" xfId="0" applyFont="1" applyFill="1" applyBorder="1"/>
    <xf numFmtId="0" fontId="0" fillId="0" borderId="0" xfId="0" applyAlignment="1">
      <alignment vertical="center"/>
    </xf>
    <xf numFmtId="0" fontId="12" fillId="2" borderId="4" xfId="0" applyFont="1" applyFill="1" applyBorder="1"/>
    <xf numFmtId="0" fontId="12" fillId="2" borderId="5" xfId="0" applyFont="1" applyFill="1" applyBorder="1"/>
    <xf numFmtId="0" fontId="14" fillId="0" borderId="1" xfId="0" applyFont="1" applyBorder="1" applyAlignment="1">
      <alignment horizontal="center"/>
    </xf>
    <xf numFmtId="0" fontId="14" fillId="0" borderId="0" xfId="0" applyFont="1"/>
    <xf numFmtId="0" fontId="15" fillId="2" borderId="6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3" borderId="1" xfId="0" applyFont="1" applyFill="1" applyBorder="1" applyAlignment="1">
      <alignment vertical="center"/>
    </xf>
    <xf numFmtId="0" fontId="16" fillId="0" borderId="0" xfId="0" applyFont="1"/>
    <xf numFmtId="0" fontId="18" fillId="2" borderId="8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2" fillId="2" borderId="0" xfId="0" applyFont="1" applyFill="1"/>
    <xf numFmtId="0" fontId="21" fillId="4" borderId="3" xfId="0" applyFont="1" applyFill="1" applyBorder="1"/>
    <xf numFmtId="0" fontId="21" fillId="4" borderId="0" xfId="0" applyFont="1" applyFill="1"/>
    <xf numFmtId="49" fontId="15" fillId="0" borderId="11" xfId="0" applyNumberFormat="1" applyFont="1" applyBorder="1" applyAlignment="1">
      <alignment horizontal="left" vertical="top" wrapText="1"/>
    </xf>
    <xf numFmtId="49" fontId="15" fillId="0" borderId="12" xfId="0" applyNumberFormat="1" applyFont="1" applyBorder="1" applyAlignment="1">
      <alignment horizontal="left" vertical="top" wrapText="1"/>
    </xf>
    <xf numFmtId="0" fontId="18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12" fillId="2" borderId="17" xfId="0" applyFont="1" applyFill="1" applyBorder="1"/>
    <xf numFmtId="49" fontId="14" fillId="0" borderId="0" xfId="0" applyNumberFormat="1" applyFont="1" applyAlignment="1">
      <alignment horizontal="left"/>
    </xf>
    <xf numFmtId="0" fontId="12" fillId="5" borderId="18" xfId="0" applyFont="1" applyFill="1" applyBorder="1"/>
    <xf numFmtId="0" fontId="12" fillId="5" borderId="19" xfId="0" applyFont="1" applyFill="1" applyBorder="1"/>
    <xf numFmtId="0" fontId="12" fillId="5" borderId="19" xfId="0" applyFont="1" applyFill="1" applyBorder="1" applyAlignment="1">
      <alignment horizontal="right"/>
    </xf>
    <xf numFmtId="14" fontId="12" fillId="5" borderId="19" xfId="0" applyNumberFormat="1" applyFont="1" applyFill="1" applyBorder="1" applyAlignment="1">
      <alignment horizontal="left"/>
    </xf>
    <xf numFmtId="0" fontId="12" fillId="5" borderId="20" xfId="0" applyFont="1" applyFill="1" applyBorder="1" applyAlignment="1">
      <alignment horizontal="left"/>
    </xf>
    <xf numFmtId="164" fontId="15" fillId="0" borderId="12" xfId="0" applyNumberFormat="1" applyFont="1" applyBorder="1" applyAlignment="1">
      <alignment horizontal="right" vertical="top" wrapText="1"/>
    </xf>
    <xf numFmtId="0" fontId="12" fillId="0" borderId="3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16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2" fillId="0" borderId="4" xfId="0" applyFont="1" applyBorder="1"/>
    <xf numFmtId="0" fontId="14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3" fillId="0" borderId="21" xfId="0" applyFont="1" applyBorder="1" applyAlignment="1">
      <alignment horizontal="center"/>
    </xf>
    <xf numFmtId="0" fontId="16" fillId="0" borderId="21" xfId="0" applyFont="1" applyBorder="1" applyAlignment="1">
      <alignment horizontal="left"/>
    </xf>
    <xf numFmtId="0" fontId="22" fillId="0" borderId="22" xfId="0" applyFont="1" applyBorder="1" applyAlignment="1">
      <alignment horizontal="left"/>
    </xf>
    <xf numFmtId="49" fontId="22" fillId="0" borderId="23" xfId="0" applyNumberFormat="1" applyFont="1" applyBorder="1" applyAlignment="1">
      <alignment horizontal="left"/>
    </xf>
    <xf numFmtId="0" fontId="23" fillId="0" borderId="0" xfId="0" applyFont="1"/>
    <xf numFmtId="0" fontId="2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4" fillId="0" borderId="1" xfId="0" applyFont="1" applyBorder="1"/>
    <xf numFmtId="0" fontId="25" fillId="0" borderId="1" xfId="0" applyFont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11" fillId="0" borderId="1" xfId="0" applyFont="1" applyBorder="1"/>
    <xf numFmtId="0" fontId="11" fillId="6" borderId="1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11" fillId="0" borderId="0" xfId="0" applyFont="1"/>
    <xf numFmtId="0" fontId="18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vertical="center"/>
    </xf>
    <xf numFmtId="164" fontId="26" fillId="0" borderId="1" xfId="0" applyNumberFormat="1" applyFont="1" applyBorder="1" applyAlignment="1">
      <alignment horizontal="center" vertical="center"/>
    </xf>
    <xf numFmtId="164" fontId="26" fillId="3" borderId="0" xfId="0" applyNumberFormat="1" applyFont="1" applyFill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4" fontId="27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24" xfId="0" applyFont="1" applyBorder="1" applyAlignment="1">
      <alignment horizontal="right" vertical="center"/>
    </xf>
    <xf numFmtId="165" fontId="28" fillId="0" borderId="25" xfId="0" applyNumberFormat="1" applyFont="1" applyBorder="1" applyAlignment="1">
      <alignment vertical="center"/>
    </xf>
    <xf numFmtId="165" fontId="28" fillId="0" borderId="12" xfId="0" applyNumberFormat="1" applyFont="1" applyBorder="1" applyAlignment="1">
      <alignment vertical="center"/>
    </xf>
    <xf numFmtId="165" fontId="28" fillId="0" borderId="26" xfId="0" applyNumberFormat="1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28" fillId="0" borderId="0" xfId="0" applyNumberFormat="1" applyFont="1" applyAlignment="1">
      <alignment vertical="center"/>
    </xf>
    <xf numFmtId="164" fontId="28" fillId="0" borderId="7" xfId="0" applyNumberFormat="1" applyFont="1" applyBorder="1" applyAlignment="1">
      <alignment vertical="center"/>
    </xf>
    <xf numFmtId="49" fontId="12" fillId="0" borderId="0" xfId="0" applyNumberFormat="1" applyFont="1" applyAlignment="1">
      <alignment vertical="top" wrapText="1"/>
    </xf>
    <xf numFmtId="0" fontId="26" fillId="3" borderId="6" xfId="0" applyFont="1" applyFill="1" applyBorder="1" applyAlignment="1">
      <alignment horizontal="center" vertical="center" wrapText="1"/>
    </xf>
    <xf numFmtId="0" fontId="29" fillId="2" borderId="27" xfId="0" applyFont="1" applyFill="1" applyBorder="1"/>
    <xf numFmtId="3" fontId="29" fillId="2" borderId="27" xfId="0" applyNumberFormat="1" applyFont="1" applyFill="1" applyBorder="1"/>
    <xf numFmtId="1" fontId="12" fillId="2" borderId="27" xfId="0" applyNumberFormat="1" applyFont="1" applyFill="1" applyBorder="1"/>
    <xf numFmtId="0" fontId="29" fillId="2" borderId="20" xfId="0" applyFont="1" applyFill="1" applyBorder="1"/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0" fontId="26" fillId="2" borderId="6" xfId="0" applyFont="1" applyFill="1" applyBorder="1" applyAlignment="1" applyProtection="1">
      <alignment horizontal="center" vertical="center" wrapText="1"/>
      <protection locked="0"/>
    </xf>
    <xf numFmtId="0" fontId="29" fillId="7" borderId="27" xfId="0" applyFont="1" applyFill="1" applyBorder="1"/>
    <xf numFmtId="0" fontId="25" fillId="7" borderId="27" xfId="0" applyFont="1" applyFill="1" applyBorder="1" applyProtection="1">
      <protection locked="0"/>
    </xf>
    <xf numFmtId="0" fontId="29" fillId="0" borderId="0" xfId="0" applyFont="1"/>
    <xf numFmtId="0" fontId="30" fillId="0" borderId="0" xfId="0" applyFont="1"/>
    <xf numFmtId="164" fontId="15" fillId="0" borderId="7" xfId="0" applyNumberFormat="1" applyFont="1" applyBorder="1" applyAlignment="1">
      <alignment horizontal="right" vertical="top" wrapText="1"/>
    </xf>
    <xf numFmtId="49" fontId="15" fillId="0" borderId="7" xfId="0" applyNumberFormat="1" applyFont="1" applyBorder="1" applyAlignment="1">
      <alignment horizontal="left" vertical="top" wrapText="1"/>
    </xf>
    <xf numFmtId="164" fontId="28" fillId="0" borderId="7" xfId="0" applyNumberFormat="1" applyFont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164" fontId="28" fillId="0" borderId="7" xfId="0" applyNumberFormat="1" applyFont="1" applyBorder="1" applyAlignme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9" borderId="28" xfId="0" applyFont="1" applyFill="1" applyBorder="1" applyProtection="1">
      <protection locked="0"/>
    </xf>
    <xf numFmtId="0" fontId="12" fillId="9" borderId="13" xfId="0" applyFont="1" applyFill="1" applyBorder="1" applyProtection="1">
      <protection locked="0"/>
    </xf>
    <xf numFmtId="0" fontId="12" fillId="9" borderId="10" xfId="0" applyFont="1" applyFill="1" applyBorder="1" applyAlignment="1">
      <alignment horizontal="center"/>
    </xf>
    <xf numFmtId="3" fontId="25" fillId="2" borderId="27" xfId="0" applyNumberFormat="1" applyFont="1" applyFill="1" applyBorder="1"/>
    <xf numFmtId="0" fontId="31" fillId="0" borderId="0" xfId="0" applyFont="1" applyAlignment="1">
      <alignment horizontal="left"/>
    </xf>
    <xf numFmtId="165" fontId="32" fillId="0" borderId="12" xfId="0" applyNumberFormat="1" applyFont="1" applyBorder="1" applyAlignment="1">
      <alignment vertical="center"/>
    </xf>
    <xf numFmtId="164" fontId="15" fillId="0" borderId="7" xfId="0" applyNumberFormat="1" applyFont="1" applyBorder="1" applyAlignment="1">
      <alignment horizontal="right" vertical="center" wrapText="1"/>
    </xf>
    <xf numFmtId="0" fontId="1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16" fillId="0" borderId="1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6" fillId="0" borderId="22" xfId="0" applyFont="1" applyBorder="1" applyAlignment="1">
      <alignment horizontal="left"/>
    </xf>
    <xf numFmtId="0" fontId="14" fillId="10" borderId="0" xfId="0" applyFont="1" applyFill="1"/>
    <xf numFmtId="0" fontId="13" fillId="10" borderId="0" xfId="0" applyFont="1" applyFill="1"/>
    <xf numFmtId="0" fontId="14" fillId="7" borderId="0" xfId="0" applyFont="1" applyFill="1"/>
    <xf numFmtId="0" fontId="13" fillId="7" borderId="0" xfId="0" applyFont="1" applyFill="1"/>
    <xf numFmtId="0" fontId="13" fillId="8" borderId="0" xfId="0" applyFont="1" applyFill="1" applyAlignment="1">
      <alignment horizontal="center"/>
    </xf>
    <xf numFmtId="0" fontId="14" fillId="8" borderId="0" xfId="0" applyFont="1" applyFill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4" fillId="11" borderId="0" xfId="0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12" fillId="11" borderId="8" xfId="0" applyFont="1" applyFill="1" applyBorder="1" applyAlignment="1">
      <alignment horizontal="center"/>
    </xf>
    <xf numFmtId="0" fontId="12" fillId="12" borderId="8" xfId="0" applyFont="1" applyFill="1" applyBorder="1" applyAlignment="1">
      <alignment horizontal="center"/>
    </xf>
    <xf numFmtId="0" fontId="14" fillId="12" borderId="0" xfId="0" applyFont="1" applyFill="1" applyAlignment="1">
      <alignment horizontal="center"/>
    </xf>
    <xf numFmtId="0" fontId="13" fillId="12" borderId="0" xfId="0" applyFont="1" applyFill="1" applyAlignment="1">
      <alignment horizontal="center"/>
    </xf>
    <xf numFmtId="0" fontId="12" fillId="13" borderId="8" xfId="0" applyFont="1" applyFill="1" applyBorder="1" applyAlignment="1">
      <alignment horizontal="center"/>
    </xf>
    <xf numFmtId="0" fontId="33" fillId="14" borderId="8" xfId="0" applyFont="1" applyFill="1" applyBorder="1" applyAlignment="1">
      <alignment horizontal="center"/>
    </xf>
    <xf numFmtId="0" fontId="14" fillId="14" borderId="0" xfId="0" applyFont="1" applyFill="1" applyAlignment="1">
      <alignment horizontal="center"/>
    </xf>
    <xf numFmtId="0" fontId="13" fillId="14" borderId="0" xfId="0" applyFont="1" applyFill="1" applyAlignment="1">
      <alignment horizontal="center"/>
    </xf>
    <xf numFmtId="0" fontId="33" fillId="15" borderId="8" xfId="0" applyFont="1" applyFill="1" applyBorder="1" applyAlignment="1">
      <alignment horizontal="center"/>
    </xf>
    <xf numFmtId="0" fontId="14" fillId="15" borderId="0" xfId="0" applyFont="1" applyFill="1" applyAlignment="1">
      <alignment horizontal="center"/>
    </xf>
    <xf numFmtId="0" fontId="13" fillId="15" borderId="0" xfId="0" applyFont="1" applyFill="1" applyAlignment="1">
      <alignment horizontal="center"/>
    </xf>
    <xf numFmtId="0" fontId="33" fillId="16" borderId="8" xfId="0" applyFont="1" applyFill="1" applyBorder="1" applyAlignment="1">
      <alignment horizontal="center"/>
    </xf>
    <xf numFmtId="0" fontId="14" fillId="16" borderId="0" xfId="0" applyFont="1" applyFill="1" applyAlignment="1">
      <alignment horizontal="center"/>
    </xf>
    <xf numFmtId="0" fontId="13" fillId="16" borderId="0" xfId="0" applyFont="1" applyFill="1" applyAlignment="1">
      <alignment horizontal="center"/>
    </xf>
    <xf numFmtId="0" fontId="14" fillId="17" borderId="0" xfId="0" applyFont="1" applyFill="1" applyAlignment="1">
      <alignment horizontal="center"/>
    </xf>
    <xf numFmtId="0" fontId="13" fillId="17" borderId="0" xfId="0" applyFont="1" applyFill="1" applyAlignment="1">
      <alignment horizontal="center"/>
    </xf>
    <xf numFmtId="0" fontId="12" fillId="17" borderId="8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0" borderId="0" xfId="0" applyFont="1" applyProtection="1">
      <protection locked="0"/>
    </xf>
    <xf numFmtId="0" fontId="12" fillId="0" borderId="30" xfId="0" applyFont="1" applyBorder="1" applyProtection="1">
      <protection locked="0"/>
    </xf>
    <xf numFmtId="0" fontId="12" fillId="0" borderId="23" xfId="0" applyFont="1" applyBorder="1" applyProtection="1">
      <protection locked="0"/>
    </xf>
    <xf numFmtId="0" fontId="12" fillId="3" borderId="0" xfId="0" applyFont="1" applyFill="1"/>
    <xf numFmtId="0" fontId="34" fillId="5" borderId="18" xfId="0" applyFont="1" applyFill="1" applyBorder="1" applyAlignment="1">
      <alignment horizontal="center"/>
    </xf>
    <xf numFmtId="0" fontId="34" fillId="5" borderId="19" xfId="0" applyFont="1" applyFill="1" applyBorder="1" applyAlignment="1">
      <alignment horizontal="center"/>
    </xf>
    <xf numFmtId="0" fontId="34" fillId="5" borderId="20" xfId="0" applyFont="1" applyFill="1" applyBorder="1" applyAlignment="1">
      <alignment horizontal="center"/>
    </xf>
    <xf numFmtId="0" fontId="14" fillId="18" borderId="0" xfId="0" applyFont="1" applyFill="1" applyAlignment="1">
      <alignment horizontal="center"/>
    </xf>
    <xf numFmtId="0" fontId="13" fillId="18" borderId="0" xfId="0" applyFont="1" applyFill="1" applyAlignment="1">
      <alignment horizontal="center"/>
    </xf>
    <xf numFmtId="0" fontId="12" fillId="0" borderId="31" xfId="0" applyFont="1" applyBorder="1" applyAlignment="1" applyProtection="1">
      <alignment horizontal="left"/>
      <protection locked="0"/>
    </xf>
    <xf numFmtId="164" fontId="15" fillId="0" borderId="26" xfId="0" applyNumberFormat="1" applyFont="1" applyBorder="1" applyAlignment="1">
      <alignment horizontal="right" vertical="center" wrapText="1"/>
    </xf>
    <xf numFmtId="0" fontId="15" fillId="8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49" fontId="16" fillId="8" borderId="31" xfId="0" applyNumberFormat="1" applyFont="1" applyFill="1" applyBorder="1" applyAlignment="1">
      <alignment vertical="top"/>
    </xf>
    <xf numFmtId="49" fontId="16" fillId="8" borderId="24" xfId="0" applyNumberFormat="1" applyFont="1" applyFill="1" applyBorder="1" applyAlignment="1">
      <alignment vertical="top"/>
    </xf>
    <xf numFmtId="49" fontId="14" fillId="8" borderId="31" xfId="0" applyNumberFormat="1" applyFont="1" applyFill="1" applyBorder="1"/>
    <xf numFmtId="49" fontId="14" fillId="8" borderId="32" xfId="0" applyNumberFormat="1" applyFont="1" applyFill="1" applyBorder="1"/>
    <xf numFmtId="49" fontId="14" fillId="8" borderId="24" xfId="0" applyNumberFormat="1" applyFont="1" applyFill="1" applyBorder="1"/>
    <xf numFmtId="49" fontId="13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left"/>
    </xf>
    <xf numFmtId="0" fontId="16" fillId="8" borderId="2" xfId="0" applyFont="1" applyFill="1" applyBorder="1" applyAlignment="1">
      <alignment horizontal="left"/>
    </xf>
    <xf numFmtId="0" fontId="2" fillId="8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7" fillId="0" borderId="1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8" borderId="1" xfId="0" applyFont="1" applyFill="1" applyBorder="1" applyAlignment="1">
      <alignment horizontal="center"/>
    </xf>
    <xf numFmtId="0" fontId="13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horizontal="center"/>
    </xf>
    <xf numFmtId="0" fontId="16" fillId="8" borderId="21" xfId="0" applyFont="1" applyFill="1" applyBorder="1" applyAlignment="1">
      <alignment horizontal="left"/>
    </xf>
    <xf numFmtId="0" fontId="15" fillId="8" borderId="5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28" fillId="3" borderId="0" xfId="0" applyFont="1" applyFill="1" applyAlignment="1">
      <alignment horizontal="left" vertical="center"/>
    </xf>
    <xf numFmtId="0" fontId="26" fillId="2" borderId="5" xfId="0" applyFont="1" applyFill="1" applyBorder="1" applyAlignment="1" applyProtection="1">
      <alignment horizontal="center" vertical="center" wrapText="1"/>
      <protection locked="0"/>
    </xf>
    <xf numFmtId="164" fontId="26" fillId="0" borderId="6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27" fillId="0" borderId="14" xfId="0" applyFont="1" applyBorder="1" applyAlignment="1">
      <alignment horizontal="right" vertical="center"/>
    </xf>
    <xf numFmtId="0" fontId="27" fillId="0" borderId="14" xfId="0" quotePrefix="1" applyFont="1" applyBorder="1" applyAlignment="1">
      <alignment horizontal="right" vertical="center"/>
    </xf>
    <xf numFmtId="0" fontId="15" fillId="19" borderId="0" xfId="0" applyFont="1" applyFill="1" applyAlignment="1">
      <alignment horizontal="center"/>
    </xf>
    <xf numFmtId="49" fontId="28" fillId="0" borderId="0" xfId="0" applyNumberFormat="1" applyFont="1" applyAlignment="1">
      <alignment horizontal="left" vertical="center"/>
    </xf>
    <xf numFmtId="0" fontId="0" fillId="0" borderId="1" xfId="0" applyBorder="1"/>
    <xf numFmtId="0" fontId="0" fillId="3" borderId="1" xfId="0" applyFill="1" applyBorder="1"/>
    <xf numFmtId="9" fontId="0" fillId="0" borderId="1" xfId="0" applyNumberFormat="1" applyBorder="1"/>
    <xf numFmtId="0" fontId="12" fillId="0" borderId="33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4" xfId="0" applyFont="1" applyBorder="1" applyAlignment="1">
      <alignment horizontal="center"/>
    </xf>
    <xf numFmtId="164" fontId="12" fillId="0" borderId="14" xfId="0" applyNumberFormat="1" applyFont="1" applyBorder="1" applyAlignment="1">
      <alignment vertical="center"/>
    </xf>
    <xf numFmtId="0" fontId="12" fillId="0" borderId="32" xfId="0" applyFont="1" applyBorder="1" applyAlignment="1" applyProtection="1">
      <alignment horizontal="center"/>
      <protection locked="0"/>
    </xf>
    <xf numFmtId="0" fontId="12" fillId="0" borderId="32" xfId="0" applyFont="1" applyBorder="1" applyAlignment="1">
      <alignment horizontal="center"/>
    </xf>
    <xf numFmtId="164" fontId="27" fillId="3" borderId="20" xfId="0" applyNumberFormat="1" applyFont="1" applyFill="1" applyBorder="1" applyAlignment="1">
      <alignment vertical="center"/>
    </xf>
    <xf numFmtId="0" fontId="18" fillId="0" borderId="33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166" fontId="18" fillId="0" borderId="3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8" fillId="0" borderId="28" xfId="0" applyFont="1" applyBorder="1" applyAlignment="1">
      <alignment horizontal="center" vertical="center"/>
    </xf>
    <xf numFmtId="0" fontId="12" fillId="0" borderId="7" xfId="0" applyFont="1" applyBorder="1"/>
    <xf numFmtId="0" fontId="18" fillId="0" borderId="4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0" borderId="31" xfId="0" applyFont="1" applyBorder="1"/>
    <xf numFmtId="0" fontId="12" fillId="0" borderId="24" xfId="0" applyFont="1" applyBorder="1"/>
    <xf numFmtId="0" fontId="18" fillId="0" borderId="49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" fontId="18" fillId="0" borderId="43" xfId="0" applyNumberFormat="1" applyFont="1" applyBorder="1" applyAlignment="1">
      <alignment horizontal="center" vertical="center"/>
    </xf>
    <xf numFmtId="164" fontId="28" fillId="3" borderId="0" xfId="0" applyNumberFormat="1" applyFont="1" applyFill="1" applyAlignment="1">
      <alignment vertical="center"/>
    </xf>
    <xf numFmtId="164" fontId="28" fillId="3" borderId="7" xfId="0" applyNumberFormat="1" applyFont="1" applyFill="1" applyBorder="1" applyAlignment="1">
      <alignment horizontal="right" vertical="center"/>
    </xf>
    <xf numFmtId="164" fontId="28" fillId="3" borderId="7" xfId="0" applyNumberFormat="1" applyFont="1" applyFill="1" applyBorder="1" applyAlignment="1">
      <alignment vertical="center"/>
    </xf>
    <xf numFmtId="164" fontId="28" fillId="3" borderId="34" xfId="0" applyNumberFormat="1" applyFont="1" applyFill="1" applyBorder="1" applyAlignment="1" applyProtection="1">
      <alignment vertical="center"/>
      <protection locked="0"/>
    </xf>
    <xf numFmtId="164" fontId="28" fillId="3" borderId="7" xfId="0" applyNumberFormat="1" applyFont="1" applyFill="1" applyBorder="1" applyAlignment="1" applyProtection="1">
      <alignment vertical="center"/>
      <protection locked="0"/>
    </xf>
    <xf numFmtId="164" fontId="28" fillId="3" borderId="35" xfId="0" applyNumberFormat="1" applyFont="1" applyFill="1" applyBorder="1" applyAlignment="1" applyProtection="1">
      <alignment vertical="center"/>
      <protection locked="0"/>
    </xf>
    <xf numFmtId="0" fontId="50" fillId="0" borderId="14" xfId="0" applyFont="1" applyBorder="1" applyAlignment="1">
      <alignment vertical="center"/>
    </xf>
    <xf numFmtId="0" fontId="16" fillId="2" borderId="7" xfId="0" applyFont="1" applyFill="1" applyBorder="1" applyAlignment="1">
      <alignment horizontal="left" vertical="center"/>
    </xf>
    <xf numFmtId="0" fontId="18" fillId="0" borderId="38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16" fontId="51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51" fillId="0" borderId="1" xfId="0" applyFont="1" applyBorder="1" applyAlignment="1">
      <alignment horizontal="center" vertical="center"/>
    </xf>
    <xf numFmtId="16" fontId="51" fillId="0" borderId="1" xfId="0" applyNumberFormat="1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 wrapText="1"/>
    </xf>
    <xf numFmtId="0" fontId="54" fillId="21" borderId="1" xfId="0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 wrapText="1"/>
    </xf>
    <xf numFmtId="16" fontId="51" fillId="0" borderId="6" xfId="0" applyNumberFormat="1" applyFont="1" applyBorder="1" applyAlignment="1">
      <alignment horizontal="center" vertical="center"/>
    </xf>
    <xf numFmtId="0" fontId="55" fillId="22" borderId="57" xfId="0" applyFont="1" applyFill="1" applyBorder="1" applyAlignment="1">
      <alignment horizontal="center"/>
    </xf>
    <xf numFmtId="0" fontId="55" fillId="23" borderId="57" xfId="0" applyFont="1" applyFill="1" applyBorder="1" applyAlignment="1">
      <alignment horizontal="center"/>
    </xf>
    <xf numFmtId="0" fontId="55" fillId="24" borderId="57" xfId="0" applyFont="1" applyFill="1" applyBorder="1" applyAlignment="1">
      <alignment horizontal="center"/>
    </xf>
    <xf numFmtId="0" fontId="56" fillId="0" borderId="1" xfId="0" applyFont="1" applyBorder="1" applyAlignment="1">
      <alignment horizontal="center" vertical="center" wrapText="1"/>
    </xf>
    <xf numFmtId="0" fontId="56" fillId="0" borderId="58" xfId="0" applyFont="1" applyBorder="1" applyAlignment="1">
      <alignment horizontal="center" vertical="center" wrapText="1"/>
    </xf>
    <xf numFmtId="0" fontId="57" fillId="0" borderId="0" xfId="0" applyFont="1"/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2" fontId="60" fillId="0" borderId="0" xfId="0" applyNumberFormat="1" applyFont="1" applyAlignment="1">
      <alignment horizontal="center" vertical="center"/>
    </xf>
    <xf numFmtId="0" fontId="61" fillId="25" borderId="1" xfId="0" applyFont="1" applyFill="1" applyBorder="1" applyAlignment="1">
      <alignment horizontal="center"/>
    </xf>
    <xf numFmtId="0" fontId="55" fillId="26" borderId="1" xfId="0" applyFont="1" applyFill="1" applyBorder="1" applyAlignment="1">
      <alignment horizontal="center"/>
    </xf>
    <xf numFmtId="0" fontId="62" fillId="0" borderId="1" xfId="0" applyFont="1" applyBorder="1" applyAlignment="1">
      <alignment horizontal="center" vertical="center" wrapText="1"/>
    </xf>
    <xf numFmtId="0" fontId="55" fillId="27" borderId="1" xfId="0" applyFont="1" applyFill="1" applyBorder="1" applyAlignment="1">
      <alignment horizontal="center"/>
    </xf>
    <xf numFmtId="0" fontId="55" fillId="22" borderId="1" xfId="0" applyFont="1" applyFill="1" applyBorder="1" applyAlignment="1">
      <alignment horizontal="center"/>
    </xf>
    <xf numFmtId="0" fontId="55" fillId="28" borderId="1" xfId="0" applyFont="1" applyFill="1" applyBorder="1" applyAlignment="1">
      <alignment horizontal="center"/>
    </xf>
    <xf numFmtId="0" fontId="55" fillId="28" borderId="57" xfId="0" applyFont="1" applyFill="1" applyBorder="1" applyAlignment="1">
      <alignment horizontal="center"/>
    </xf>
    <xf numFmtId="0" fontId="54" fillId="21" borderId="5" xfId="0" applyFont="1" applyFill="1" applyBorder="1" applyAlignment="1">
      <alignment horizontal="center"/>
    </xf>
    <xf numFmtId="0" fontId="61" fillId="29" borderId="1" xfId="0" applyFont="1" applyFill="1" applyBorder="1" applyAlignment="1">
      <alignment horizontal="center"/>
    </xf>
    <xf numFmtId="0" fontId="52" fillId="0" borderId="10" xfId="0" applyFont="1" applyBorder="1" applyAlignment="1">
      <alignment horizontal="center" vertical="center" wrapText="1"/>
    </xf>
    <xf numFmtId="0" fontId="55" fillId="28" borderId="17" xfId="0" applyFont="1" applyFill="1" applyBorder="1" applyAlignment="1">
      <alignment horizontal="center"/>
    </xf>
    <xf numFmtId="0" fontId="55" fillId="28" borderId="59" xfId="0" applyFont="1" applyFill="1" applyBorder="1" applyAlignment="1">
      <alignment horizontal="center"/>
    </xf>
    <xf numFmtId="0" fontId="55" fillId="23" borderId="1" xfId="0" applyFont="1" applyFill="1" applyBorder="1" applyAlignment="1">
      <alignment horizontal="center"/>
    </xf>
    <xf numFmtId="0" fontId="55" fillId="24" borderId="0" xfId="0" applyFont="1" applyFill="1" applyAlignment="1">
      <alignment horizontal="center"/>
    </xf>
    <xf numFmtId="0" fontId="56" fillId="0" borderId="1" xfId="0" applyFont="1" applyBorder="1" applyAlignment="1">
      <alignment horizontal="left" vertical="center" wrapText="1"/>
    </xf>
    <xf numFmtId="0" fontId="57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5" fillId="26" borderId="5" xfId="0" applyFont="1" applyFill="1" applyBorder="1" applyAlignment="1">
      <alignment horizontal="center"/>
    </xf>
    <xf numFmtId="0" fontId="52" fillId="0" borderId="1" xfId="0" applyFont="1" applyBorder="1" applyAlignment="1">
      <alignment horizontal="center" vertical="center"/>
    </xf>
    <xf numFmtId="0" fontId="63" fillId="25" borderId="1" xfId="0" applyFont="1" applyFill="1" applyBorder="1" applyAlignment="1">
      <alignment horizontal="center"/>
    </xf>
    <xf numFmtId="0" fontId="57" fillId="0" borderId="1" xfId="0" applyFont="1" applyBorder="1" applyAlignment="1">
      <alignment horizontal="center" vertical="center" wrapText="1"/>
    </xf>
    <xf numFmtId="0" fontId="57" fillId="0" borderId="0" xfId="0" applyFont="1" applyAlignment="1">
      <alignment horizontal="left"/>
    </xf>
    <xf numFmtId="0" fontId="64" fillId="0" borderId="0" xfId="0" applyFont="1" applyAlignment="1">
      <alignment horizontal="center" vertical="top"/>
    </xf>
    <xf numFmtId="0" fontId="60" fillId="0" borderId="0" xfId="0" applyFont="1" applyAlignment="1">
      <alignment horizontal="center" vertical="top"/>
    </xf>
    <xf numFmtId="0" fontId="64" fillId="0" borderId="0" xfId="0" applyFont="1"/>
    <xf numFmtId="49" fontId="60" fillId="0" borderId="0" xfId="0" applyNumberFormat="1" applyFont="1" applyAlignment="1">
      <alignment horizontal="center" vertical="center"/>
    </xf>
    <xf numFmtId="0" fontId="65" fillId="0" borderId="0" xfId="0" applyFont="1" applyAlignment="1">
      <alignment horizontal="center" vertical="top"/>
    </xf>
    <xf numFmtId="0" fontId="0" fillId="3" borderId="0" xfId="0" applyFill="1"/>
    <xf numFmtId="0" fontId="28" fillId="0" borderId="0" xfId="0" applyFont="1" applyAlignment="1">
      <alignment horizontal="left" vertical="center"/>
    </xf>
    <xf numFmtId="0" fontId="28" fillId="0" borderId="23" xfId="0" applyFont="1" applyBorder="1" applyAlignment="1">
      <alignment horizontal="left" vertical="center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36" xfId="0" applyNumberFormat="1" applyFont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left" vertical="center" wrapText="1"/>
    </xf>
    <xf numFmtId="0" fontId="12" fillId="5" borderId="32" xfId="0" applyFont="1" applyFill="1" applyBorder="1" applyAlignment="1">
      <alignment horizontal="left" vertical="center" wrapText="1"/>
    </xf>
    <xf numFmtId="0" fontId="12" fillId="5" borderId="24" xfId="0" applyFont="1" applyFill="1" applyBorder="1" applyAlignment="1">
      <alignment horizontal="left" vertical="center" wrapText="1"/>
    </xf>
    <xf numFmtId="0" fontId="25" fillId="7" borderId="18" xfId="0" applyFont="1" applyFill="1" applyBorder="1" applyAlignment="1">
      <alignment horizontal="center"/>
    </xf>
    <xf numFmtId="0" fontId="25" fillId="7" borderId="19" xfId="0" applyFont="1" applyFill="1" applyBorder="1" applyAlignment="1">
      <alignment horizontal="center"/>
    </xf>
    <xf numFmtId="0" fontId="25" fillId="7" borderId="20" xfId="0" applyFont="1" applyFill="1" applyBorder="1" applyAlignment="1">
      <alignment horizontal="center"/>
    </xf>
    <xf numFmtId="0" fontId="12" fillId="9" borderId="28" xfId="0" applyFont="1" applyFill="1" applyBorder="1" applyAlignment="1" applyProtection="1">
      <alignment horizontal="left"/>
      <protection locked="0"/>
    </xf>
    <xf numFmtId="0" fontId="12" fillId="9" borderId="13" xfId="0" applyFont="1" applyFill="1" applyBorder="1" applyAlignment="1" applyProtection="1">
      <alignment horizontal="left"/>
      <protection locked="0"/>
    </xf>
    <xf numFmtId="0" fontId="12" fillId="9" borderId="10" xfId="0" applyFont="1" applyFill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37" xfId="0" applyFont="1" applyBorder="1" applyAlignment="1" applyProtection="1">
      <alignment horizontal="left"/>
      <protection locked="0"/>
    </xf>
    <xf numFmtId="0" fontId="26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38" xfId="0" applyFont="1" applyBorder="1" applyAlignment="1">
      <alignment horizontal="left" vertical="center"/>
    </xf>
    <xf numFmtId="0" fontId="28" fillId="0" borderId="39" xfId="0" applyFont="1" applyBorder="1" applyAlignment="1">
      <alignment horizontal="left" vertical="center"/>
    </xf>
    <xf numFmtId="0" fontId="29" fillId="8" borderId="21" xfId="0" applyFont="1" applyFill="1" applyBorder="1" applyAlignment="1">
      <alignment horizontal="center" vertical="center"/>
    </xf>
    <xf numFmtId="0" fontId="29" fillId="8" borderId="29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left" vertical="center"/>
    </xf>
    <xf numFmtId="0" fontId="27" fillId="0" borderId="18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horizontal="center" vertical="center"/>
      <protection locked="0"/>
    </xf>
    <xf numFmtId="0" fontId="28" fillId="3" borderId="0" xfId="0" applyFont="1" applyFill="1" applyAlignment="1">
      <alignment vertical="center"/>
    </xf>
    <xf numFmtId="0" fontId="28" fillId="3" borderId="2" xfId="0" applyFont="1" applyFill="1" applyBorder="1" applyAlignment="1">
      <alignment horizontal="left" vertical="center"/>
    </xf>
    <xf numFmtId="0" fontId="28" fillId="3" borderId="13" xfId="0" applyFont="1" applyFill="1" applyBorder="1" applyAlignment="1">
      <alignment horizontal="left" vertical="center"/>
    </xf>
    <xf numFmtId="0" fontId="28" fillId="3" borderId="10" xfId="0" applyFont="1" applyFill="1" applyBorder="1" applyAlignment="1">
      <alignment horizontal="left" vertical="center"/>
    </xf>
    <xf numFmtId="0" fontId="28" fillId="3" borderId="1" xfId="0" applyFont="1" applyFill="1" applyBorder="1" applyAlignment="1">
      <alignment horizontal="left" vertical="center"/>
    </xf>
    <xf numFmtId="0" fontId="26" fillId="0" borderId="5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0" fontId="29" fillId="8" borderId="2" xfId="0" applyFont="1" applyFill="1" applyBorder="1" applyAlignment="1">
      <alignment horizontal="center" vertical="center"/>
    </xf>
    <xf numFmtId="0" fontId="29" fillId="8" borderId="10" xfId="0" applyFont="1" applyFill="1" applyBorder="1" applyAlignment="1">
      <alignment horizontal="center" vertical="center"/>
    </xf>
    <xf numFmtId="0" fontId="28" fillId="3" borderId="40" xfId="0" applyFont="1" applyFill="1" applyBorder="1" applyAlignment="1">
      <alignment horizontal="left" vertical="center"/>
    </xf>
    <xf numFmtId="0" fontId="28" fillId="3" borderId="23" xfId="0" applyFont="1" applyFill="1" applyBorder="1" applyAlignment="1">
      <alignment horizontal="left" vertical="center"/>
    </xf>
    <xf numFmtId="0" fontId="28" fillId="3" borderId="45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left" vertical="center"/>
    </xf>
    <xf numFmtId="0" fontId="28" fillId="0" borderId="29" xfId="0" applyFont="1" applyBorder="1" applyAlignment="1">
      <alignment horizontal="left" vertical="center"/>
    </xf>
    <xf numFmtId="0" fontId="29" fillId="8" borderId="40" xfId="0" applyFont="1" applyFill="1" applyBorder="1" applyAlignment="1">
      <alignment horizontal="center" vertical="center"/>
    </xf>
    <xf numFmtId="0" fontId="29" fillId="8" borderId="45" xfId="0" applyFont="1" applyFill="1" applyBorder="1" applyAlignment="1">
      <alignment horizontal="center" vertical="center"/>
    </xf>
    <xf numFmtId="0" fontId="28" fillId="0" borderId="40" xfId="0" applyFont="1" applyBorder="1" applyAlignment="1">
      <alignment horizontal="left" vertical="center"/>
    </xf>
    <xf numFmtId="0" fontId="28" fillId="3" borderId="48" xfId="0" applyFont="1" applyFill="1" applyBorder="1" applyAlignment="1">
      <alignment horizontal="left" vertical="center"/>
    </xf>
    <xf numFmtId="0" fontId="28" fillId="3" borderId="17" xfId="0" applyFont="1" applyFill="1" applyBorder="1" applyAlignment="1">
      <alignment horizontal="left" vertical="center"/>
    </xf>
    <xf numFmtId="0" fontId="28" fillId="3" borderId="21" xfId="0" applyFont="1" applyFill="1" applyBorder="1" applyAlignment="1">
      <alignment horizontal="left" vertical="center"/>
    </xf>
    <xf numFmtId="0" fontId="28" fillId="3" borderId="22" xfId="0" applyFont="1" applyFill="1" applyBorder="1" applyAlignment="1">
      <alignment horizontal="left" vertical="center"/>
    </xf>
    <xf numFmtId="0" fontId="28" fillId="3" borderId="29" xfId="0" applyFont="1" applyFill="1" applyBorder="1" applyAlignment="1">
      <alignment horizontal="left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27" fillId="0" borderId="4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left" vertical="center"/>
      <protection locked="0"/>
    </xf>
    <xf numFmtId="166" fontId="12" fillId="0" borderId="5" xfId="0" applyNumberFormat="1" applyFont="1" applyBorder="1" applyAlignment="1" applyProtection="1">
      <alignment horizontal="left" vertical="center"/>
      <protection locked="0"/>
    </xf>
    <xf numFmtId="166" fontId="12" fillId="0" borderId="44" xfId="0" applyNumberFormat="1" applyFont="1" applyBorder="1" applyAlignment="1" applyProtection="1">
      <alignment horizontal="left" vertical="center"/>
      <protection locked="0"/>
    </xf>
    <xf numFmtId="0" fontId="12" fillId="0" borderId="41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166" fontId="38" fillId="0" borderId="1" xfId="1" applyNumberFormat="1" applyFont="1" applyBorder="1" applyAlignment="1" applyProtection="1">
      <alignment horizontal="left" vertical="center"/>
      <protection locked="0"/>
    </xf>
    <xf numFmtId="166" fontId="38" fillId="0" borderId="1" xfId="0" applyNumberFormat="1" applyFont="1" applyBorder="1" applyAlignment="1" applyProtection="1">
      <alignment horizontal="left" vertical="center"/>
      <protection locked="0"/>
    </xf>
    <xf numFmtId="166" fontId="38" fillId="0" borderId="41" xfId="0" applyNumberFormat="1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/>
    </xf>
    <xf numFmtId="0" fontId="36" fillId="0" borderId="33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46" xfId="0" applyFont="1" applyBorder="1" applyAlignment="1" applyProtection="1">
      <alignment horizontal="left" vertical="center"/>
      <protection locked="0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27" fillId="0" borderId="27" xfId="0" applyFont="1" applyBorder="1" applyAlignment="1">
      <alignment horizontal="center" vertical="center"/>
    </xf>
    <xf numFmtId="0" fontId="28" fillId="0" borderId="17" xfId="0" applyFont="1" applyBorder="1" applyAlignment="1">
      <alignment horizontal="left" vertical="center"/>
    </xf>
    <xf numFmtId="49" fontId="28" fillId="3" borderId="32" xfId="0" applyNumberFormat="1" applyFont="1" applyFill="1" applyBorder="1" applyAlignment="1">
      <alignment horizontal="left" vertical="center"/>
    </xf>
    <xf numFmtId="0" fontId="16" fillId="12" borderId="13" xfId="0" applyFont="1" applyFill="1" applyBorder="1" applyAlignment="1">
      <alignment horizontal="center"/>
    </xf>
    <xf numFmtId="0" fontId="16" fillId="12" borderId="10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16" fillId="8" borderId="10" xfId="0" applyFont="1" applyFill="1" applyBorder="1" applyAlignment="1">
      <alignment horizontal="center"/>
    </xf>
    <xf numFmtId="0" fontId="16" fillId="8" borderId="2" xfId="0" applyFont="1" applyFill="1" applyBorder="1" applyAlignment="1">
      <alignment horizontal="left"/>
    </xf>
    <xf numFmtId="0" fontId="16" fillId="8" borderId="10" xfId="0" applyFont="1" applyFill="1" applyBorder="1" applyAlignment="1">
      <alignment horizontal="left"/>
    </xf>
    <xf numFmtId="0" fontId="16" fillId="17" borderId="23" xfId="0" applyFont="1" applyFill="1" applyBorder="1" applyAlignment="1">
      <alignment horizontal="center"/>
    </xf>
    <xf numFmtId="0" fontId="16" fillId="17" borderId="45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16" fillId="7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7" fillId="16" borderId="13" xfId="0" applyFont="1" applyFill="1" applyBorder="1" applyAlignment="1">
      <alignment horizontal="center"/>
    </xf>
    <xf numFmtId="0" fontId="17" fillId="16" borderId="10" xfId="0" applyFont="1" applyFill="1" applyBorder="1" applyAlignment="1">
      <alignment horizontal="center"/>
    </xf>
    <xf numFmtId="0" fontId="17" fillId="14" borderId="13" xfId="0" applyFont="1" applyFill="1" applyBorder="1" applyAlignment="1">
      <alignment horizontal="center"/>
    </xf>
    <xf numFmtId="0" fontId="17" fillId="14" borderId="10" xfId="0" applyFont="1" applyFill="1" applyBorder="1" applyAlignment="1">
      <alignment horizontal="center"/>
    </xf>
    <xf numFmtId="0" fontId="16" fillId="11" borderId="23" xfId="0" applyFont="1" applyFill="1" applyBorder="1" applyAlignment="1">
      <alignment horizontal="center"/>
    </xf>
    <xf numFmtId="0" fontId="16" fillId="11" borderId="45" xfId="0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10" borderId="23" xfId="0" applyFont="1" applyFill="1" applyBorder="1" applyAlignment="1">
      <alignment horizontal="center" vertical="center"/>
    </xf>
    <xf numFmtId="0" fontId="13" fillId="10" borderId="45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49" fontId="16" fillId="8" borderId="33" xfId="0" applyNumberFormat="1" applyFont="1" applyFill="1" applyBorder="1" applyAlignment="1">
      <alignment horizontal="left" vertical="top"/>
    </xf>
    <xf numFmtId="49" fontId="16" fillId="8" borderId="14" xfId="0" applyNumberFormat="1" applyFont="1" applyFill="1" applyBorder="1" applyAlignment="1">
      <alignment horizontal="left" vertical="top"/>
    </xf>
    <xf numFmtId="49" fontId="16" fillId="8" borderId="34" xfId="0" applyNumberFormat="1" applyFont="1" applyFill="1" applyBorder="1" applyAlignment="1">
      <alignment horizontal="left" vertical="top"/>
    </xf>
    <xf numFmtId="49" fontId="16" fillId="8" borderId="3" xfId="0" applyNumberFormat="1" applyFont="1" applyFill="1" applyBorder="1" applyAlignment="1">
      <alignment horizontal="left" vertical="top"/>
    </xf>
    <xf numFmtId="49" fontId="16" fillId="8" borderId="0" xfId="0" applyNumberFormat="1" applyFont="1" applyFill="1" applyAlignment="1">
      <alignment horizontal="left" vertical="top"/>
    </xf>
    <xf numFmtId="49" fontId="16" fillId="8" borderId="7" xfId="0" applyNumberFormat="1" applyFont="1" applyFill="1" applyBorder="1" applyAlignment="1">
      <alignment horizontal="left" vertical="top"/>
    </xf>
    <xf numFmtId="49" fontId="16" fillId="8" borderId="31" xfId="0" applyNumberFormat="1" applyFont="1" applyFill="1" applyBorder="1" applyAlignment="1">
      <alignment horizontal="left" vertical="top"/>
    </xf>
    <xf numFmtId="49" fontId="16" fillId="8" borderId="32" xfId="0" applyNumberFormat="1" applyFont="1" applyFill="1" applyBorder="1" applyAlignment="1">
      <alignment horizontal="left" vertical="top"/>
    </xf>
    <xf numFmtId="49" fontId="16" fillId="8" borderId="24" xfId="0" applyNumberFormat="1" applyFont="1" applyFill="1" applyBorder="1" applyAlignment="1">
      <alignment horizontal="left" vertical="top"/>
    </xf>
    <xf numFmtId="49" fontId="16" fillId="0" borderId="22" xfId="0" applyNumberFormat="1" applyFont="1" applyBorder="1" applyAlignment="1">
      <alignment horizontal="left"/>
    </xf>
    <xf numFmtId="0" fontId="16" fillId="18" borderId="13" xfId="0" applyFont="1" applyFill="1" applyBorder="1" applyAlignment="1">
      <alignment horizontal="center"/>
    </xf>
    <xf numFmtId="0" fontId="16" fillId="18" borderId="10" xfId="0" applyFont="1" applyFill="1" applyBorder="1" applyAlignment="1">
      <alignment horizontal="center"/>
    </xf>
    <xf numFmtId="0" fontId="17" fillId="15" borderId="13" xfId="0" applyFont="1" applyFill="1" applyBorder="1" applyAlignment="1">
      <alignment horizontal="center"/>
    </xf>
    <xf numFmtId="0" fontId="17" fillId="15" borderId="10" xfId="0" applyFont="1" applyFill="1" applyBorder="1" applyAlignment="1">
      <alignment horizontal="center"/>
    </xf>
    <xf numFmtId="0" fontId="40" fillId="3" borderId="8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3" borderId="41" xfId="0" applyFont="1" applyFill="1" applyBorder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41" fillId="3" borderId="41" xfId="0" applyFont="1" applyFill="1" applyBorder="1" applyAlignment="1">
      <alignment horizontal="center" vertical="center"/>
    </xf>
    <xf numFmtId="0" fontId="39" fillId="3" borderId="19" xfId="0" applyFont="1" applyFill="1" applyBorder="1" applyAlignment="1">
      <alignment horizontal="center" vertical="center"/>
    </xf>
    <xf numFmtId="0" fontId="40" fillId="3" borderId="50" xfId="0" applyFont="1" applyFill="1" applyBorder="1" applyAlignment="1">
      <alignment horizontal="center" vertical="center"/>
    </xf>
    <xf numFmtId="0" fontId="40" fillId="3" borderId="51" xfId="0" applyFont="1" applyFill="1" applyBorder="1" applyAlignment="1">
      <alignment horizontal="center" vertical="center"/>
    </xf>
    <xf numFmtId="0" fontId="40" fillId="3" borderId="52" xfId="0" applyFont="1" applyFill="1" applyBorder="1" applyAlignment="1">
      <alignment horizontal="center" vertical="center"/>
    </xf>
    <xf numFmtId="49" fontId="42" fillId="3" borderId="19" xfId="0" applyNumberFormat="1" applyFont="1" applyFill="1" applyBorder="1" applyAlignment="1">
      <alignment horizontal="center" vertical="center" wrapText="1"/>
    </xf>
    <xf numFmtId="0" fontId="43" fillId="7" borderId="0" xfId="0" applyFont="1" applyFill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0" fontId="39" fillId="3" borderId="41" xfId="0" applyFont="1" applyFill="1" applyBorder="1" applyAlignment="1">
      <alignment horizontal="center" vertical="center"/>
    </xf>
    <xf numFmtId="0" fontId="39" fillId="3" borderId="38" xfId="0" applyFont="1" applyFill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43" fillId="20" borderId="0" xfId="0" applyFont="1" applyFill="1" applyAlignment="1">
      <alignment horizontal="center" vertical="center"/>
    </xf>
    <xf numFmtId="0" fontId="46" fillId="14" borderId="0" xfId="0" applyFont="1" applyFill="1" applyAlignment="1">
      <alignment horizontal="center" vertical="center"/>
    </xf>
    <xf numFmtId="0" fontId="46" fillId="15" borderId="0" xfId="0" applyFont="1" applyFill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5" fillId="3" borderId="38" xfId="0" applyFont="1" applyFill="1" applyBorder="1" applyAlignment="1">
      <alignment horizontal="center" vertical="center"/>
    </xf>
    <xf numFmtId="0" fontId="45" fillId="3" borderId="14" xfId="0" applyFont="1" applyFill="1" applyBorder="1" applyAlignment="1">
      <alignment horizontal="center" vertical="center"/>
    </xf>
    <xf numFmtId="0" fontId="41" fillId="3" borderId="50" xfId="0" applyFont="1" applyFill="1" applyBorder="1" applyAlignment="1">
      <alignment horizontal="center" vertical="center"/>
    </xf>
    <xf numFmtId="0" fontId="41" fillId="3" borderId="51" xfId="0" applyFont="1" applyFill="1" applyBorder="1" applyAlignment="1">
      <alignment horizontal="center" vertical="center"/>
    </xf>
    <xf numFmtId="0" fontId="41" fillId="3" borderId="52" xfId="0" applyFont="1" applyFill="1" applyBorder="1" applyAlignment="1">
      <alignment horizontal="center" vertical="center"/>
    </xf>
    <xf numFmtId="0" fontId="39" fillId="3" borderId="50" xfId="0" applyFont="1" applyFill="1" applyBorder="1" applyAlignment="1">
      <alignment horizontal="center" vertical="center"/>
    </xf>
    <xf numFmtId="0" fontId="39" fillId="3" borderId="51" xfId="0" applyFont="1" applyFill="1" applyBorder="1" applyAlignment="1">
      <alignment horizontal="center" vertical="center"/>
    </xf>
    <xf numFmtId="0" fontId="39" fillId="3" borderId="52" xfId="0" applyFont="1" applyFill="1" applyBorder="1" applyAlignment="1">
      <alignment horizontal="center" vertical="center"/>
    </xf>
    <xf numFmtId="0" fontId="43" fillId="8" borderId="0" xfId="0" applyFont="1" applyFill="1" applyAlignment="1">
      <alignment horizontal="center" vertical="center"/>
    </xf>
    <xf numFmtId="0" fontId="43" fillId="11" borderId="0" xfId="0" applyFont="1" applyFill="1" applyAlignment="1">
      <alignment horizontal="center" vertical="center"/>
    </xf>
    <xf numFmtId="0" fontId="43" fillId="11" borderId="23" xfId="0" applyFont="1" applyFill="1" applyBorder="1" applyAlignment="1">
      <alignment horizontal="center" vertical="center"/>
    </xf>
    <xf numFmtId="0" fontId="43" fillId="12" borderId="23" xfId="0" applyFont="1" applyFill="1" applyBorder="1" applyAlignment="1">
      <alignment horizontal="center" vertical="center"/>
    </xf>
    <xf numFmtId="0" fontId="43" fillId="13" borderId="23" xfId="0" applyFont="1" applyFill="1" applyBorder="1" applyAlignment="1">
      <alignment horizontal="center" vertical="center"/>
    </xf>
    <xf numFmtId="0" fontId="47" fillId="3" borderId="53" xfId="0" applyFont="1" applyFill="1" applyBorder="1" applyAlignment="1">
      <alignment horizontal="center" vertical="center"/>
    </xf>
    <xf numFmtId="0" fontId="47" fillId="3" borderId="15" xfId="0" applyFont="1" applyFill="1" applyBorder="1" applyAlignment="1">
      <alignment horizontal="center" vertical="center"/>
    </xf>
    <xf numFmtId="0" fontId="47" fillId="3" borderId="54" xfId="0" applyFont="1" applyFill="1" applyBorder="1" applyAlignment="1">
      <alignment horizontal="center" vertical="center"/>
    </xf>
    <xf numFmtId="0" fontId="40" fillId="3" borderId="53" xfId="0" applyFont="1" applyFill="1" applyBorder="1" applyAlignment="1">
      <alignment horizontal="center" vertical="center"/>
    </xf>
    <xf numFmtId="0" fontId="40" fillId="3" borderId="15" xfId="0" applyFont="1" applyFill="1" applyBorder="1" applyAlignment="1">
      <alignment horizontal="center" vertical="center"/>
    </xf>
    <xf numFmtId="0" fontId="40" fillId="3" borderId="54" xfId="0" applyFont="1" applyFill="1" applyBorder="1" applyAlignment="1">
      <alignment horizontal="center" vertical="center"/>
    </xf>
    <xf numFmtId="49" fontId="15" fillId="3" borderId="8" xfId="0" applyNumberFormat="1" applyFont="1" applyFill="1" applyBorder="1" applyAlignment="1">
      <alignment horizontal="center" vertical="center" wrapText="1"/>
    </xf>
    <xf numFmtId="49" fontId="49" fillId="3" borderId="1" xfId="0" applyNumberFormat="1" applyFont="1" applyFill="1" applyBorder="1" applyAlignment="1">
      <alignment horizontal="center" vertical="center" wrapText="1"/>
    </xf>
    <xf numFmtId="49" fontId="49" fillId="3" borderId="41" xfId="0" applyNumberFormat="1" applyFont="1" applyFill="1" applyBorder="1" applyAlignment="1">
      <alignment horizontal="center" vertical="center" wrapText="1"/>
    </xf>
    <xf numFmtId="0" fontId="48" fillId="3" borderId="8" xfId="0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/>
    </xf>
    <xf numFmtId="0" fontId="48" fillId="3" borderId="41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wrapText="1"/>
    </xf>
    <xf numFmtId="0" fontId="35" fillId="3" borderId="1" xfId="0" applyFont="1" applyFill="1" applyBorder="1" applyAlignment="1">
      <alignment horizontal="center" wrapText="1"/>
    </xf>
    <xf numFmtId="0" fontId="35" fillId="3" borderId="41" xfId="0" applyFont="1" applyFill="1" applyBorder="1" applyAlignment="1">
      <alignment horizontal="center" wrapText="1"/>
    </xf>
    <xf numFmtId="0" fontId="39" fillId="3" borderId="14" xfId="0" applyFont="1" applyFill="1" applyBorder="1" applyAlignment="1">
      <alignment horizontal="center" vertical="center"/>
    </xf>
    <xf numFmtId="49" fontId="15" fillId="3" borderId="53" xfId="0" applyNumberFormat="1" applyFont="1" applyFill="1" applyBorder="1" applyAlignment="1">
      <alignment horizontal="center" vertical="center" wrapText="1"/>
    </xf>
    <xf numFmtId="49" fontId="49" fillId="3" borderId="15" xfId="0" applyNumberFormat="1" applyFont="1" applyFill="1" applyBorder="1" applyAlignment="1">
      <alignment horizontal="center" vertical="center" wrapText="1"/>
    </xf>
    <xf numFmtId="49" fontId="49" fillId="3" borderId="54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4">
    <dxf>
      <fill>
        <patternFill>
          <bgColor rgb="FFFE9AFF"/>
        </patternFill>
      </fill>
    </dxf>
    <dxf>
      <fill>
        <patternFill>
          <bgColor rgb="FFFE9AFF"/>
        </patternFill>
      </fill>
    </dxf>
    <dxf>
      <fill>
        <patternFill>
          <bgColor rgb="FF002060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206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9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#REF!" lockText="1"/>
</file>

<file path=xl/ctrlProps/ctrlProp10.xml><?xml version="1.0" encoding="utf-8"?>
<formControlPr xmlns="http://schemas.microsoft.com/office/spreadsheetml/2009/9/main" objectType="CheckBox" fmlaLink="C25" lockText="1"/>
</file>

<file path=xl/ctrlProps/ctrlProp11.xml><?xml version="1.0" encoding="utf-8"?>
<formControlPr xmlns="http://schemas.microsoft.com/office/spreadsheetml/2009/9/main" objectType="CheckBox" fmlaLink="C28" lockText="1"/>
</file>

<file path=xl/ctrlProps/ctrlProp12.xml><?xml version="1.0" encoding="utf-8"?>
<formControlPr xmlns="http://schemas.microsoft.com/office/spreadsheetml/2009/9/main" objectType="CheckBox" fmlaLink="C32" lockText="1"/>
</file>

<file path=xl/ctrlProps/ctrlProp13.xml><?xml version="1.0" encoding="utf-8"?>
<formControlPr xmlns="http://schemas.microsoft.com/office/spreadsheetml/2009/9/main" objectType="CheckBox" fmlaLink="C33" lockText="1"/>
</file>

<file path=xl/ctrlProps/ctrlProp14.xml><?xml version="1.0" encoding="utf-8"?>
<formControlPr xmlns="http://schemas.microsoft.com/office/spreadsheetml/2009/9/main" objectType="CheckBox" fmlaLink="C37" lockText="1"/>
</file>

<file path=xl/ctrlProps/ctrlProp15.xml><?xml version="1.0" encoding="utf-8"?>
<formControlPr xmlns="http://schemas.microsoft.com/office/spreadsheetml/2009/9/main" objectType="CheckBox" fmlaLink="C39" lockText="1"/>
</file>

<file path=xl/ctrlProps/ctrlProp16.xml><?xml version="1.0" encoding="utf-8"?>
<formControlPr xmlns="http://schemas.microsoft.com/office/spreadsheetml/2009/9/main" objectType="CheckBox" fmlaLink="C44" lockText="1"/>
</file>

<file path=xl/ctrlProps/ctrlProp17.xml><?xml version="1.0" encoding="utf-8"?>
<formControlPr xmlns="http://schemas.microsoft.com/office/spreadsheetml/2009/9/main" objectType="CheckBox" fmlaLink="C45" lockText="1"/>
</file>

<file path=xl/ctrlProps/ctrlProp18.xml><?xml version="1.0" encoding="utf-8"?>
<formControlPr xmlns="http://schemas.microsoft.com/office/spreadsheetml/2009/9/main" objectType="CheckBox" fmlaLink="C35" lockText="1"/>
</file>

<file path=xl/ctrlProps/ctrlProp19.xml><?xml version="1.0" encoding="utf-8"?>
<formControlPr xmlns="http://schemas.microsoft.com/office/spreadsheetml/2009/9/main" objectType="CheckBox" fmlaLink="C19" lockText="1"/>
</file>

<file path=xl/ctrlProps/ctrlProp2.xml><?xml version="1.0" encoding="utf-8"?>
<formControlPr xmlns="http://schemas.microsoft.com/office/spreadsheetml/2009/9/main" objectType="CheckBox" fmlaLink="C12"/>
</file>

<file path=xl/ctrlProps/ctrlProp20.xml><?xml version="1.0" encoding="utf-8"?>
<formControlPr xmlns="http://schemas.microsoft.com/office/spreadsheetml/2009/9/main" objectType="CheckBox" fmlaLink="C21" lockText="1"/>
</file>

<file path=xl/ctrlProps/ctrlProp21.xml><?xml version="1.0" encoding="utf-8"?>
<formControlPr xmlns="http://schemas.microsoft.com/office/spreadsheetml/2009/9/main" objectType="CheckBox" fmlaLink="C20" lockText="1"/>
</file>

<file path=xl/ctrlProps/ctrlProp22.xml><?xml version="1.0" encoding="utf-8"?>
<formControlPr xmlns="http://schemas.microsoft.com/office/spreadsheetml/2009/9/main" objectType="CheckBox" fmlaLink="C15" lockText="1"/>
</file>

<file path=xl/ctrlProps/ctrlProp23.xml><?xml version="1.0" encoding="utf-8"?>
<formControlPr xmlns="http://schemas.microsoft.com/office/spreadsheetml/2009/9/main" objectType="CheckBox" fmlaLink="C46" lockText="1"/>
</file>

<file path=xl/ctrlProps/ctrlProp24.xml><?xml version="1.0" encoding="utf-8"?>
<formControlPr xmlns="http://schemas.microsoft.com/office/spreadsheetml/2009/9/main" objectType="CheckBox" fmlaLink="C42" lockText="1"/>
</file>

<file path=xl/ctrlProps/ctrlProp25.xml><?xml version="1.0" encoding="utf-8"?>
<formControlPr xmlns="http://schemas.microsoft.com/office/spreadsheetml/2009/9/main" objectType="CheckBox" fmlaLink="C26" lockText="1"/>
</file>

<file path=xl/ctrlProps/ctrlProp26.xml><?xml version="1.0" encoding="utf-8"?>
<formControlPr xmlns="http://schemas.microsoft.com/office/spreadsheetml/2009/9/main" objectType="CheckBox" fmlaLink="C40" lockText="1"/>
</file>

<file path=xl/ctrlProps/ctrlProp27.xml><?xml version="1.0" encoding="utf-8"?>
<formControlPr xmlns="http://schemas.microsoft.com/office/spreadsheetml/2009/9/main" objectType="CheckBox" fmlaLink="C22" lockText="1"/>
</file>

<file path=xl/ctrlProps/ctrlProp28.xml><?xml version="1.0" encoding="utf-8"?>
<formControlPr xmlns="http://schemas.microsoft.com/office/spreadsheetml/2009/9/main" objectType="CheckBox" fmlaLink="C38" lockText="1"/>
</file>

<file path=xl/ctrlProps/ctrlProp29.xml><?xml version="1.0" encoding="utf-8"?>
<formControlPr xmlns="http://schemas.microsoft.com/office/spreadsheetml/2009/9/main" objectType="CheckBox" fmlaLink="C27" lockText="1"/>
</file>

<file path=xl/ctrlProps/ctrlProp3.xml><?xml version="1.0" encoding="utf-8"?>
<formControlPr xmlns="http://schemas.microsoft.com/office/spreadsheetml/2009/9/main" objectType="CheckBox" fmlaLink="C13" lockText="1"/>
</file>

<file path=xl/ctrlProps/ctrlProp30.xml><?xml version="1.0" encoding="utf-8"?>
<formControlPr xmlns="http://schemas.microsoft.com/office/spreadsheetml/2009/9/main" objectType="CheckBox" fmlaLink="C41" lockText="1"/>
</file>

<file path=xl/ctrlProps/ctrlProp31.xml><?xml version="1.0" encoding="utf-8"?>
<formControlPr xmlns="http://schemas.microsoft.com/office/spreadsheetml/2009/9/main" objectType="CheckBox" fmlaLink="C47" lockText="1"/>
</file>

<file path=xl/ctrlProps/ctrlProp32.xml><?xml version="1.0" encoding="utf-8"?>
<formControlPr xmlns="http://schemas.microsoft.com/office/spreadsheetml/2009/9/main" objectType="CheckBox" fmlaLink="C38" lockText="1"/>
</file>

<file path=xl/ctrlProps/ctrlProp33.xml><?xml version="1.0" encoding="utf-8"?>
<formControlPr xmlns="http://schemas.microsoft.com/office/spreadsheetml/2009/9/main" objectType="CheckBox" fmlaLink="C29" lockText="1"/>
</file>

<file path=xl/ctrlProps/ctrlProp34.xml><?xml version="1.0" encoding="utf-8"?>
<formControlPr xmlns="http://schemas.microsoft.com/office/spreadsheetml/2009/9/main" objectType="CheckBox" fmlaLink="C41" lockText="1"/>
</file>

<file path=xl/ctrlProps/ctrlProp35.xml><?xml version="1.0" encoding="utf-8"?>
<formControlPr xmlns="http://schemas.microsoft.com/office/spreadsheetml/2009/9/main" objectType="CheckBox" fmlaLink="C49" lockText="1"/>
</file>

<file path=xl/ctrlProps/ctrlProp36.xml><?xml version="1.0" encoding="utf-8"?>
<formControlPr xmlns="http://schemas.microsoft.com/office/spreadsheetml/2009/9/main" objectType="CheckBox" fmlaLink="C50" lockText="1"/>
</file>

<file path=xl/ctrlProps/ctrlProp37.xml><?xml version="1.0" encoding="utf-8"?>
<formControlPr xmlns="http://schemas.microsoft.com/office/spreadsheetml/2009/9/main" objectType="CheckBox" fmlaLink="C51" lockText="1"/>
</file>

<file path=xl/ctrlProps/ctrlProp38.xml><?xml version="1.0" encoding="utf-8"?>
<formControlPr xmlns="http://schemas.microsoft.com/office/spreadsheetml/2009/9/main" objectType="CheckBox" fmlaLink="C52" lockText="1"/>
</file>

<file path=xl/ctrlProps/ctrlProp39.xml><?xml version="1.0" encoding="utf-8"?>
<formControlPr xmlns="http://schemas.microsoft.com/office/spreadsheetml/2009/9/main" objectType="CheckBox" fmlaLink="C53" lockText="1"/>
</file>

<file path=xl/ctrlProps/ctrlProp4.xml><?xml version="1.0" encoding="utf-8"?>
<formControlPr xmlns="http://schemas.microsoft.com/office/spreadsheetml/2009/9/main" objectType="CheckBox" fmlaLink="C14" lockText="1"/>
</file>

<file path=xl/ctrlProps/ctrlProp40.xml><?xml version="1.0" encoding="utf-8"?>
<formControlPr xmlns="http://schemas.microsoft.com/office/spreadsheetml/2009/9/main" objectType="CheckBox" fmlaLink="C54" lockText="1"/>
</file>

<file path=xl/ctrlProps/ctrlProp41.xml><?xml version="1.0" encoding="utf-8"?>
<formControlPr xmlns="http://schemas.microsoft.com/office/spreadsheetml/2009/9/main" objectType="CheckBox" fmlaLink="C30" lockText="1"/>
</file>

<file path=xl/ctrlProps/ctrlProp42.xml><?xml version="1.0" encoding="utf-8"?>
<formControlPr xmlns="http://schemas.microsoft.com/office/spreadsheetml/2009/9/main" objectType="CheckBox" fmlaLink="C36" lockText="1"/>
</file>

<file path=xl/ctrlProps/ctrlProp43.xml><?xml version="1.0" encoding="utf-8"?>
<formControlPr xmlns="http://schemas.microsoft.com/office/spreadsheetml/2009/9/main" objectType="CheckBox" fmlaLink="C45" lockText="1"/>
</file>

<file path=xl/ctrlProps/ctrlProp44.xml><?xml version="1.0" encoding="utf-8"?>
<formControlPr xmlns="http://schemas.microsoft.com/office/spreadsheetml/2009/9/main" objectType="CheckBox" fmlaLink="C43" lockText="1"/>
</file>

<file path=xl/ctrlProps/ctrlProp5.xml><?xml version="1.0" encoding="utf-8"?>
<formControlPr xmlns="http://schemas.microsoft.com/office/spreadsheetml/2009/9/main" objectType="CheckBox" fmlaLink="#REF!" lockText="1"/>
</file>

<file path=xl/ctrlProps/ctrlProp6.xml><?xml version="1.0" encoding="utf-8"?>
<formControlPr xmlns="http://schemas.microsoft.com/office/spreadsheetml/2009/9/main" objectType="CheckBox" fmlaLink="C18" lockText="1"/>
</file>

<file path=xl/ctrlProps/ctrlProp7.xml><?xml version="1.0" encoding="utf-8"?>
<formControlPr xmlns="http://schemas.microsoft.com/office/spreadsheetml/2009/9/main" objectType="CheckBox" fmlaLink="C16" lockText="1"/>
</file>

<file path=xl/ctrlProps/ctrlProp8.xml><?xml version="1.0" encoding="utf-8"?>
<formControlPr xmlns="http://schemas.microsoft.com/office/spreadsheetml/2009/9/main" objectType="CheckBox" fmlaLink="C17" lockText="1"/>
</file>

<file path=xl/ctrlProps/ctrlProp9.xml><?xml version="1.0" encoding="utf-8"?>
<formControlPr xmlns="http://schemas.microsoft.com/office/spreadsheetml/2009/9/main" objectType="CheckBox" fmlaLink="C24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6286" name="Check Box 1166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1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965200</xdr:colOff>
      <xdr:row>0</xdr:row>
      <xdr:rowOff>139700</xdr:rowOff>
    </xdr:from>
    <xdr:to>
      <xdr:col>10</xdr:col>
      <xdr:colOff>2616200</xdr:colOff>
      <xdr:row>0</xdr:row>
      <xdr:rowOff>876300</xdr:rowOff>
    </xdr:to>
    <xdr:pic>
      <xdr:nvPicPr>
        <xdr:cNvPr id="33272" name="Picture 8">
          <a:extLst>
            <a:ext uri="{FF2B5EF4-FFF2-40B4-BE49-F238E27FC236}">
              <a16:creationId xmlns:a16="http://schemas.microsoft.com/office/drawing/2014/main" id="{00000000-0008-0000-0100-0000F8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9100" y="139700"/>
          <a:ext cx="16510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241300</xdr:colOff>
      <xdr:row>0</xdr:row>
      <xdr:rowOff>139700</xdr:rowOff>
    </xdr:from>
    <xdr:to>
      <xdr:col>5</xdr:col>
      <xdr:colOff>787400</xdr:colOff>
      <xdr:row>1</xdr:row>
      <xdr:rowOff>0</xdr:rowOff>
    </xdr:to>
    <xdr:pic>
      <xdr:nvPicPr>
        <xdr:cNvPr id="33273" name="Picture 9">
          <a:extLst>
            <a:ext uri="{FF2B5EF4-FFF2-40B4-BE49-F238E27FC236}">
              <a16:creationId xmlns:a16="http://schemas.microsoft.com/office/drawing/2014/main" id="{00000000-0008-0000-0100-0000F9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419100" y="139700"/>
          <a:ext cx="167640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11</xdr:row>
          <xdr:rowOff>0</xdr:rowOff>
        </xdr:from>
        <xdr:to>
          <xdr:col>1</xdr:col>
          <xdr:colOff>558800</xdr:colOff>
          <xdr:row>12</xdr:row>
          <xdr:rowOff>25400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1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12</xdr:row>
          <xdr:rowOff>12700</xdr:rowOff>
        </xdr:from>
        <xdr:to>
          <xdr:col>1</xdr:col>
          <xdr:colOff>558800</xdr:colOff>
          <xdr:row>13</xdr:row>
          <xdr:rowOff>25400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1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13</xdr:row>
          <xdr:rowOff>12700</xdr:rowOff>
        </xdr:from>
        <xdr:to>
          <xdr:col>1</xdr:col>
          <xdr:colOff>558800</xdr:colOff>
          <xdr:row>14</xdr:row>
          <xdr:rowOff>25400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1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1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0</xdr:rowOff>
        </xdr:from>
        <xdr:to>
          <xdr:col>1</xdr:col>
          <xdr:colOff>558800</xdr:colOff>
          <xdr:row>18</xdr:row>
          <xdr:rowOff>12700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1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15</xdr:row>
          <xdr:rowOff>0</xdr:rowOff>
        </xdr:from>
        <xdr:to>
          <xdr:col>1</xdr:col>
          <xdr:colOff>558800</xdr:colOff>
          <xdr:row>16</xdr:row>
          <xdr:rowOff>12700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1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16</xdr:row>
          <xdr:rowOff>0</xdr:rowOff>
        </xdr:from>
        <xdr:to>
          <xdr:col>1</xdr:col>
          <xdr:colOff>558800</xdr:colOff>
          <xdr:row>17</xdr:row>
          <xdr:rowOff>12700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1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23</xdr:row>
          <xdr:rowOff>0</xdr:rowOff>
        </xdr:from>
        <xdr:to>
          <xdr:col>1</xdr:col>
          <xdr:colOff>558800</xdr:colOff>
          <xdr:row>24</xdr:row>
          <xdr:rowOff>12700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1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24</xdr:row>
          <xdr:rowOff>0</xdr:rowOff>
        </xdr:from>
        <xdr:to>
          <xdr:col>1</xdr:col>
          <xdr:colOff>558800</xdr:colOff>
          <xdr:row>25</xdr:row>
          <xdr:rowOff>12700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1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26</xdr:row>
          <xdr:rowOff>241300</xdr:rowOff>
        </xdr:from>
        <xdr:to>
          <xdr:col>1</xdr:col>
          <xdr:colOff>558800</xdr:colOff>
          <xdr:row>28</xdr:row>
          <xdr:rowOff>25400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1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0</xdr:rowOff>
        </xdr:from>
        <xdr:to>
          <xdr:col>1</xdr:col>
          <xdr:colOff>558800</xdr:colOff>
          <xdr:row>32</xdr:row>
          <xdr:rowOff>12700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1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31</xdr:row>
          <xdr:rowOff>228600</xdr:rowOff>
        </xdr:from>
        <xdr:to>
          <xdr:col>1</xdr:col>
          <xdr:colOff>558800</xdr:colOff>
          <xdr:row>33</xdr:row>
          <xdr:rowOff>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1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36</xdr:row>
          <xdr:rowOff>0</xdr:rowOff>
        </xdr:from>
        <xdr:to>
          <xdr:col>1</xdr:col>
          <xdr:colOff>558800</xdr:colOff>
          <xdr:row>37</xdr:row>
          <xdr:rowOff>12700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1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38</xdr:row>
          <xdr:rowOff>0</xdr:rowOff>
        </xdr:from>
        <xdr:to>
          <xdr:col>1</xdr:col>
          <xdr:colOff>558800</xdr:colOff>
          <xdr:row>39</xdr:row>
          <xdr:rowOff>12700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1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43</xdr:row>
          <xdr:rowOff>0</xdr:rowOff>
        </xdr:from>
        <xdr:to>
          <xdr:col>1</xdr:col>
          <xdr:colOff>558800</xdr:colOff>
          <xdr:row>44</xdr:row>
          <xdr:rowOff>12700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1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44</xdr:row>
          <xdr:rowOff>0</xdr:rowOff>
        </xdr:from>
        <xdr:to>
          <xdr:col>1</xdr:col>
          <xdr:colOff>558800</xdr:colOff>
          <xdr:row>45</xdr:row>
          <xdr:rowOff>12700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1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34</xdr:row>
          <xdr:rowOff>12700</xdr:rowOff>
        </xdr:from>
        <xdr:to>
          <xdr:col>1</xdr:col>
          <xdr:colOff>558800</xdr:colOff>
          <xdr:row>35</xdr:row>
          <xdr:rowOff>25400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1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17</xdr:row>
          <xdr:rowOff>228600</xdr:rowOff>
        </xdr:from>
        <xdr:to>
          <xdr:col>1</xdr:col>
          <xdr:colOff>558800</xdr:colOff>
          <xdr:row>19</xdr:row>
          <xdr:rowOff>12700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1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19</xdr:row>
          <xdr:rowOff>215900</xdr:rowOff>
        </xdr:from>
        <xdr:to>
          <xdr:col>1</xdr:col>
          <xdr:colOff>558800</xdr:colOff>
          <xdr:row>21</xdr:row>
          <xdr:rowOff>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1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18</xdr:row>
          <xdr:rowOff>228600</xdr:rowOff>
        </xdr:from>
        <xdr:to>
          <xdr:col>1</xdr:col>
          <xdr:colOff>558800</xdr:colOff>
          <xdr:row>20</xdr:row>
          <xdr:rowOff>12700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1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14</xdr:row>
          <xdr:rowOff>0</xdr:rowOff>
        </xdr:from>
        <xdr:to>
          <xdr:col>1</xdr:col>
          <xdr:colOff>558800</xdr:colOff>
          <xdr:row>15</xdr:row>
          <xdr:rowOff>12700</xdr:rowOff>
        </xdr:to>
        <xdr:sp macro="" textlink="">
          <xdr:nvSpPr>
            <xdr:cNvPr id="6283" name="Check Box 1163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1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45</xdr:row>
          <xdr:rowOff>0</xdr:rowOff>
        </xdr:from>
        <xdr:to>
          <xdr:col>1</xdr:col>
          <xdr:colOff>558800</xdr:colOff>
          <xdr:row>46</xdr:row>
          <xdr:rowOff>12700</xdr:rowOff>
        </xdr:to>
        <xdr:sp macro="" textlink="">
          <xdr:nvSpPr>
            <xdr:cNvPr id="6324" name="Check Box 1204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1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241300</xdr:rowOff>
        </xdr:from>
        <xdr:to>
          <xdr:col>1</xdr:col>
          <xdr:colOff>558800</xdr:colOff>
          <xdr:row>42</xdr:row>
          <xdr:rowOff>0</xdr:rowOff>
        </xdr:to>
        <xdr:sp macro="" textlink="">
          <xdr:nvSpPr>
            <xdr:cNvPr id="6351" name="Check Box 1231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1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24</xdr:row>
          <xdr:rowOff>228600</xdr:rowOff>
        </xdr:from>
        <xdr:to>
          <xdr:col>1</xdr:col>
          <xdr:colOff>558800</xdr:colOff>
          <xdr:row>26</xdr:row>
          <xdr:rowOff>12700</xdr:rowOff>
        </xdr:to>
        <xdr:sp macro="" textlink="">
          <xdr:nvSpPr>
            <xdr:cNvPr id="6884" name="Check Box 1764" hidden="1">
              <a:extLst>
                <a:ext uri="{63B3BB69-23CF-44E3-9099-C40C66FF867C}">
                  <a14:compatExt spid="_x0000_s6884"/>
                </a:ext>
                <a:ext uri="{FF2B5EF4-FFF2-40B4-BE49-F238E27FC236}">
                  <a16:creationId xmlns:a16="http://schemas.microsoft.com/office/drawing/2014/main" id="{00000000-0008-0000-0100-0000E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38</xdr:row>
          <xdr:rowOff>241300</xdr:rowOff>
        </xdr:from>
        <xdr:to>
          <xdr:col>1</xdr:col>
          <xdr:colOff>558800</xdr:colOff>
          <xdr:row>40</xdr:row>
          <xdr:rowOff>12700</xdr:rowOff>
        </xdr:to>
        <xdr:sp macro="" textlink="">
          <xdr:nvSpPr>
            <xdr:cNvPr id="20926" name="Check Box 2494" hidden="1">
              <a:extLst>
                <a:ext uri="{63B3BB69-23CF-44E3-9099-C40C66FF867C}">
                  <a14:compatExt spid="_x0000_s20926"/>
                </a:ext>
                <a:ext uri="{FF2B5EF4-FFF2-40B4-BE49-F238E27FC236}">
                  <a16:creationId xmlns:a16="http://schemas.microsoft.com/office/drawing/2014/main" id="{00000000-0008-0000-0100-0000BE5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20</xdr:row>
          <xdr:rowOff>215900</xdr:rowOff>
        </xdr:from>
        <xdr:to>
          <xdr:col>1</xdr:col>
          <xdr:colOff>558800</xdr:colOff>
          <xdr:row>22</xdr:row>
          <xdr:rowOff>0</xdr:rowOff>
        </xdr:to>
        <xdr:sp macro="" textlink="">
          <xdr:nvSpPr>
            <xdr:cNvPr id="25238" name="Check Box 3734" hidden="1">
              <a:extLst>
                <a:ext uri="{63B3BB69-23CF-44E3-9099-C40C66FF867C}">
                  <a14:compatExt spid="_x0000_s25238"/>
                </a:ext>
                <a:ext uri="{FF2B5EF4-FFF2-40B4-BE49-F238E27FC236}">
                  <a16:creationId xmlns:a16="http://schemas.microsoft.com/office/drawing/2014/main" id="{00000000-0008-0000-0100-0000966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37</xdr:row>
          <xdr:rowOff>0</xdr:rowOff>
        </xdr:from>
        <xdr:to>
          <xdr:col>1</xdr:col>
          <xdr:colOff>558800</xdr:colOff>
          <xdr:row>38</xdr:row>
          <xdr:rowOff>12700</xdr:rowOff>
        </xdr:to>
        <xdr:sp macro="" textlink="">
          <xdr:nvSpPr>
            <xdr:cNvPr id="25487" name="Check Box 3983" hidden="1">
              <a:extLst>
                <a:ext uri="{63B3BB69-23CF-44E3-9099-C40C66FF867C}">
                  <a14:compatExt spid="_x0000_s25487"/>
                </a:ext>
                <a:ext uri="{FF2B5EF4-FFF2-40B4-BE49-F238E27FC236}">
                  <a16:creationId xmlns:a16="http://schemas.microsoft.com/office/drawing/2014/main" id="{00000000-0008-0000-0100-00008F6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228600</xdr:rowOff>
        </xdr:from>
        <xdr:to>
          <xdr:col>1</xdr:col>
          <xdr:colOff>558800</xdr:colOff>
          <xdr:row>27</xdr:row>
          <xdr:rowOff>12700</xdr:rowOff>
        </xdr:to>
        <xdr:sp macro="" textlink="">
          <xdr:nvSpPr>
            <xdr:cNvPr id="26643" name="Check Box 4115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1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6644" name="Check Box 4116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1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45</xdr:row>
          <xdr:rowOff>228600</xdr:rowOff>
        </xdr:from>
        <xdr:to>
          <xdr:col>1</xdr:col>
          <xdr:colOff>558800</xdr:colOff>
          <xdr:row>47</xdr:row>
          <xdr:rowOff>0</xdr:rowOff>
        </xdr:to>
        <xdr:sp macro="" textlink="">
          <xdr:nvSpPr>
            <xdr:cNvPr id="26835" name="Check Box 4307" hidden="1">
              <a:extLst>
                <a:ext uri="{63B3BB69-23CF-44E3-9099-C40C66FF867C}">
                  <a14:compatExt spid="_x0000_s26835"/>
                </a:ext>
                <a:ext uri="{FF2B5EF4-FFF2-40B4-BE49-F238E27FC236}">
                  <a16:creationId xmlns:a16="http://schemas.microsoft.com/office/drawing/2014/main" id="{00000000-0008-0000-0100-0000D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37</xdr:row>
          <xdr:rowOff>0</xdr:rowOff>
        </xdr:from>
        <xdr:to>
          <xdr:col>1</xdr:col>
          <xdr:colOff>558800</xdr:colOff>
          <xdr:row>38</xdr:row>
          <xdr:rowOff>12700</xdr:rowOff>
        </xdr:to>
        <xdr:sp macro="" textlink="">
          <xdr:nvSpPr>
            <xdr:cNvPr id="26982" name="Check Box 4454" hidden="1">
              <a:extLst>
                <a:ext uri="{63B3BB69-23CF-44E3-9099-C40C66FF867C}">
                  <a14:compatExt spid="_x0000_s26982"/>
                </a:ext>
                <a:ext uri="{FF2B5EF4-FFF2-40B4-BE49-F238E27FC236}">
                  <a16:creationId xmlns:a16="http://schemas.microsoft.com/office/drawing/2014/main" id="{00000000-0008-0000-0100-000066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27</xdr:row>
          <xdr:rowOff>228600</xdr:rowOff>
        </xdr:from>
        <xdr:to>
          <xdr:col>1</xdr:col>
          <xdr:colOff>558800</xdr:colOff>
          <xdr:row>29</xdr:row>
          <xdr:rowOff>12700</xdr:rowOff>
        </xdr:to>
        <xdr:sp macro="" textlink="">
          <xdr:nvSpPr>
            <xdr:cNvPr id="26983" name="Check Box 4455" hidden="1">
              <a:extLst>
                <a:ext uri="{63B3BB69-23CF-44E3-9099-C40C66FF867C}">
                  <a14:compatExt spid="_x0000_s26983"/>
                </a:ext>
                <a:ext uri="{FF2B5EF4-FFF2-40B4-BE49-F238E27FC236}">
                  <a16:creationId xmlns:a16="http://schemas.microsoft.com/office/drawing/2014/main" id="{00000000-0008-0000-0100-0000676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40</xdr:row>
          <xdr:rowOff>0</xdr:rowOff>
        </xdr:from>
        <xdr:to>
          <xdr:col>1</xdr:col>
          <xdr:colOff>558800</xdr:colOff>
          <xdr:row>41</xdr:row>
          <xdr:rowOff>12700</xdr:rowOff>
        </xdr:to>
        <xdr:sp macro="" textlink="">
          <xdr:nvSpPr>
            <xdr:cNvPr id="27337" name="Check Box 4809" hidden="1">
              <a:extLst>
                <a:ext uri="{63B3BB69-23CF-44E3-9099-C40C66FF867C}">
                  <a14:compatExt spid="_x0000_s27337"/>
                </a:ext>
                <a:ext uri="{FF2B5EF4-FFF2-40B4-BE49-F238E27FC236}">
                  <a16:creationId xmlns:a16="http://schemas.microsoft.com/office/drawing/2014/main" id="{00000000-0008-0000-0100-0000C96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48</xdr:row>
          <xdr:rowOff>0</xdr:rowOff>
        </xdr:from>
        <xdr:to>
          <xdr:col>1</xdr:col>
          <xdr:colOff>558800</xdr:colOff>
          <xdr:row>49</xdr:row>
          <xdr:rowOff>12700</xdr:rowOff>
        </xdr:to>
        <xdr:sp macro="" textlink="">
          <xdr:nvSpPr>
            <xdr:cNvPr id="27392" name="Check Box 4864" hidden="1">
              <a:extLst>
                <a:ext uri="{63B3BB69-23CF-44E3-9099-C40C66FF867C}">
                  <a14:compatExt spid="_x0000_s27392"/>
                </a:ext>
                <a:ext uri="{FF2B5EF4-FFF2-40B4-BE49-F238E27FC236}">
                  <a16:creationId xmlns:a16="http://schemas.microsoft.com/office/drawing/2014/main" id="{00000000-0008-0000-0100-000000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49</xdr:row>
          <xdr:rowOff>0</xdr:rowOff>
        </xdr:from>
        <xdr:to>
          <xdr:col>1</xdr:col>
          <xdr:colOff>558800</xdr:colOff>
          <xdr:row>50</xdr:row>
          <xdr:rowOff>12700</xdr:rowOff>
        </xdr:to>
        <xdr:sp macro="" textlink="">
          <xdr:nvSpPr>
            <xdr:cNvPr id="27393" name="Check Box 4865" hidden="1">
              <a:extLst>
                <a:ext uri="{63B3BB69-23CF-44E3-9099-C40C66FF867C}">
                  <a14:compatExt spid="_x0000_s27393"/>
                </a:ext>
                <a:ext uri="{FF2B5EF4-FFF2-40B4-BE49-F238E27FC236}">
                  <a16:creationId xmlns:a16="http://schemas.microsoft.com/office/drawing/2014/main" id="{00000000-0008-0000-0100-000001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50</xdr:row>
          <xdr:rowOff>0</xdr:rowOff>
        </xdr:from>
        <xdr:to>
          <xdr:col>1</xdr:col>
          <xdr:colOff>558800</xdr:colOff>
          <xdr:row>51</xdr:row>
          <xdr:rowOff>12700</xdr:rowOff>
        </xdr:to>
        <xdr:sp macro="" textlink="">
          <xdr:nvSpPr>
            <xdr:cNvPr id="27410" name="Check Box 4882" hidden="1">
              <a:extLst>
                <a:ext uri="{63B3BB69-23CF-44E3-9099-C40C66FF867C}">
                  <a14:compatExt spid="_x0000_s27410"/>
                </a:ext>
                <a:ext uri="{FF2B5EF4-FFF2-40B4-BE49-F238E27FC236}">
                  <a16:creationId xmlns:a16="http://schemas.microsoft.com/office/drawing/2014/main" id="{00000000-0008-0000-0100-0000126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51</xdr:row>
          <xdr:rowOff>0</xdr:rowOff>
        </xdr:from>
        <xdr:to>
          <xdr:col>1</xdr:col>
          <xdr:colOff>558800</xdr:colOff>
          <xdr:row>52</xdr:row>
          <xdr:rowOff>12700</xdr:rowOff>
        </xdr:to>
        <xdr:sp macro="" textlink="">
          <xdr:nvSpPr>
            <xdr:cNvPr id="31101" name="Check Box 5501" hidden="1">
              <a:extLst>
                <a:ext uri="{63B3BB69-23CF-44E3-9099-C40C66FF867C}">
                  <a14:compatExt spid="_x0000_s31101"/>
                </a:ext>
                <a:ext uri="{FF2B5EF4-FFF2-40B4-BE49-F238E27FC236}">
                  <a16:creationId xmlns:a16="http://schemas.microsoft.com/office/drawing/2014/main" id="{00000000-0008-0000-0100-00007D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52</xdr:row>
          <xdr:rowOff>0</xdr:rowOff>
        </xdr:from>
        <xdr:to>
          <xdr:col>1</xdr:col>
          <xdr:colOff>558800</xdr:colOff>
          <xdr:row>53</xdr:row>
          <xdr:rowOff>12700</xdr:rowOff>
        </xdr:to>
        <xdr:sp macro="" textlink="">
          <xdr:nvSpPr>
            <xdr:cNvPr id="31102" name="Check Box 5502" hidden="1">
              <a:extLst>
                <a:ext uri="{63B3BB69-23CF-44E3-9099-C40C66FF867C}">
                  <a14:compatExt spid="_x0000_s31102"/>
                </a:ext>
                <a:ext uri="{FF2B5EF4-FFF2-40B4-BE49-F238E27FC236}">
                  <a16:creationId xmlns:a16="http://schemas.microsoft.com/office/drawing/2014/main" id="{00000000-0008-0000-0100-00007E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52</xdr:row>
          <xdr:rowOff>228600</xdr:rowOff>
        </xdr:from>
        <xdr:to>
          <xdr:col>1</xdr:col>
          <xdr:colOff>558800</xdr:colOff>
          <xdr:row>54</xdr:row>
          <xdr:rowOff>0</xdr:rowOff>
        </xdr:to>
        <xdr:sp macro="" textlink="">
          <xdr:nvSpPr>
            <xdr:cNvPr id="31103" name="Check Box 5503" hidden="1">
              <a:extLst>
                <a:ext uri="{63B3BB69-23CF-44E3-9099-C40C66FF867C}">
                  <a14:compatExt spid="_x0000_s31103"/>
                </a:ext>
                <a:ext uri="{FF2B5EF4-FFF2-40B4-BE49-F238E27FC236}">
                  <a16:creationId xmlns:a16="http://schemas.microsoft.com/office/drawing/2014/main" id="{00000000-0008-0000-0100-00007F7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28</xdr:row>
          <xdr:rowOff>228600</xdr:rowOff>
        </xdr:from>
        <xdr:to>
          <xdr:col>1</xdr:col>
          <xdr:colOff>558800</xdr:colOff>
          <xdr:row>30</xdr:row>
          <xdr:rowOff>12700</xdr:rowOff>
        </xdr:to>
        <xdr:sp macro="" textlink="">
          <xdr:nvSpPr>
            <xdr:cNvPr id="32830" name="Check Box 7230" hidden="1">
              <a:extLst>
                <a:ext uri="{63B3BB69-23CF-44E3-9099-C40C66FF867C}">
                  <a14:compatExt spid="_x0000_s32830"/>
                </a:ext>
                <a:ext uri="{FF2B5EF4-FFF2-40B4-BE49-F238E27FC236}">
                  <a16:creationId xmlns:a16="http://schemas.microsoft.com/office/drawing/2014/main" id="{00000000-0008-0000-0100-00003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35</xdr:row>
          <xdr:rowOff>0</xdr:rowOff>
        </xdr:from>
        <xdr:to>
          <xdr:col>1</xdr:col>
          <xdr:colOff>546100</xdr:colOff>
          <xdr:row>36</xdr:row>
          <xdr:rowOff>12700</xdr:rowOff>
        </xdr:to>
        <xdr:sp macro="" textlink="">
          <xdr:nvSpPr>
            <xdr:cNvPr id="32919" name="Check Box 7319" hidden="1">
              <a:extLst>
                <a:ext uri="{63B3BB69-23CF-44E3-9099-C40C66FF867C}">
                  <a14:compatExt spid="_x0000_s32919"/>
                </a:ext>
                <a:ext uri="{FF2B5EF4-FFF2-40B4-BE49-F238E27FC236}">
                  <a16:creationId xmlns:a16="http://schemas.microsoft.com/office/drawing/2014/main" id="{00000000-0008-0000-0100-00009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44</xdr:row>
          <xdr:rowOff>0</xdr:rowOff>
        </xdr:from>
        <xdr:to>
          <xdr:col>1</xdr:col>
          <xdr:colOff>558800</xdr:colOff>
          <xdr:row>45</xdr:row>
          <xdr:rowOff>12700</xdr:rowOff>
        </xdr:to>
        <xdr:sp macro="" textlink="">
          <xdr:nvSpPr>
            <xdr:cNvPr id="32972" name="Check Box 7372" hidden="1">
              <a:extLst>
                <a:ext uri="{63B3BB69-23CF-44E3-9099-C40C66FF867C}">
                  <a14:compatExt spid="_x0000_s32972"/>
                </a:ext>
                <a:ext uri="{FF2B5EF4-FFF2-40B4-BE49-F238E27FC236}">
                  <a16:creationId xmlns:a16="http://schemas.microsoft.com/office/drawing/2014/main" id="{00000000-0008-0000-0100-0000C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41</xdr:row>
          <xdr:rowOff>241300</xdr:rowOff>
        </xdr:from>
        <xdr:to>
          <xdr:col>1</xdr:col>
          <xdr:colOff>558800</xdr:colOff>
          <xdr:row>43</xdr:row>
          <xdr:rowOff>0</xdr:rowOff>
        </xdr:to>
        <xdr:sp macro="" textlink="">
          <xdr:nvSpPr>
            <xdr:cNvPr id="33111" name="Check Box 7511" hidden="1">
              <a:extLst>
                <a:ext uri="{63B3BB69-23CF-44E3-9099-C40C66FF867C}">
                  <a14:compatExt spid="_x0000_s33111"/>
                </a:ext>
                <a:ext uri="{FF2B5EF4-FFF2-40B4-BE49-F238E27FC236}">
                  <a16:creationId xmlns:a16="http://schemas.microsoft.com/office/drawing/2014/main" id="{00000000-0008-0000-0100-000057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larcoran/MN%20Teardrop%20Dropbox/Steve%20Corcoran/%20%20%20%20%20%20%20VB%20Pricing%20Sheets/2024/2024%20pricing%20sheet%20v.1.0.xlsx" TargetMode="External"/><Relationship Id="rId1" Type="http://schemas.openxmlformats.org/officeDocument/2006/relationships/externalLinkPath" Target="2024%20pricing%20sheet%20v.1.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erttaylor/Desktop/PS%20to%20combine%20v.1.0.xls" TargetMode="External"/><Relationship Id="rId1" Type="http://schemas.openxmlformats.org/officeDocument/2006/relationships/externalLinkPath" Target="/Users/berttaylor/Desktop/PS%20to%20combine%20v.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ing Worksheet"/>
      <sheetName val="Weight Calc"/>
      <sheetName val="Build Sheet"/>
      <sheetName val="Major Option "/>
      <sheetName val="Work Centers "/>
    </sheetNames>
    <sheetDataSet>
      <sheetData sheetId="0">
        <row r="20">
          <cell r="C20" t="b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icing Worksheet"/>
      <sheetName val="Weight Calc"/>
      <sheetName val="Build Sheet"/>
      <sheetName val="Major Option "/>
      <sheetName val="Work Centers"/>
      <sheetName val="Additional"/>
      <sheetName val="Detailed Steps"/>
    </sheetNames>
    <sheetDataSet>
      <sheetData sheetId="0">
        <row r="39">
          <cell r="C39" t="b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51"/>
  <sheetViews>
    <sheetView workbookViewId="0">
      <selection activeCell="F34" sqref="F34"/>
    </sheetView>
  </sheetViews>
  <sheetFormatPr baseColWidth="10" defaultRowHeight="16"/>
  <cols>
    <col min="1" max="1" width="63.1640625" customWidth="1"/>
    <col min="3" max="3" width="14.83203125" customWidth="1"/>
    <col min="4" max="4" width="11.1640625" customWidth="1"/>
    <col min="5" max="5" width="11.5" bestFit="1" customWidth="1"/>
    <col min="6" max="6" width="13" bestFit="1" customWidth="1"/>
    <col min="7" max="10" width="11.1640625" customWidth="1"/>
  </cols>
  <sheetData>
    <row r="1" spans="1:8" ht="19">
      <c r="A1" s="54" t="s">
        <v>107</v>
      </c>
    </row>
    <row r="2" spans="1:8" ht="19">
      <c r="A2" s="55" t="s">
        <v>108</v>
      </c>
      <c r="B2" s="55" t="s">
        <v>109</v>
      </c>
      <c r="C2" s="55" t="s">
        <v>110</v>
      </c>
      <c r="D2" s="56" t="s">
        <v>345</v>
      </c>
      <c r="E2" s="55" t="s">
        <v>344</v>
      </c>
      <c r="F2" s="55" t="s">
        <v>478</v>
      </c>
      <c r="G2" s="55" t="s">
        <v>343</v>
      </c>
    </row>
    <row r="3" spans="1:8" ht="19">
      <c r="A3" s="57" t="s">
        <v>4</v>
      </c>
      <c r="B3" s="58" t="s">
        <v>12</v>
      </c>
      <c r="C3" s="58">
        <v>10.4</v>
      </c>
      <c r="D3" s="58" t="str">
        <f>IF('Pricing Worksheet'!C12,C3," ")</f>
        <v xml:space="preserve"> </v>
      </c>
      <c r="E3" s="190">
        <v>-4</v>
      </c>
      <c r="F3" s="190" t="str">
        <f>IF('Pricing Worksheet'!C12,E3," ")</f>
        <v xml:space="preserve"> </v>
      </c>
      <c r="G3" s="192">
        <f t="shared" ref="G3:G30" si="0">E3/C3</f>
        <v>-0.38461538461538458</v>
      </c>
    </row>
    <row r="4" spans="1:8" ht="19">
      <c r="A4" s="57" t="s">
        <v>70</v>
      </c>
      <c r="B4" s="58" t="s">
        <v>13</v>
      </c>
      <c r="C4" s="58">
        <f>18.4+4.8</f>
        <v>23.2</v>
      </c>
      <c r="D4" s="58" t="str">
        <f>IF('Pricing Worksheet'!C13,C4," ")</f>
        <v xml:space="preserve"> </v>
      </c>
      <c r="E4" s="190">
        <v>18</v>
      </c>
      <c r="F4" s="190" t="str">
        <f>IF('Pricing Worksheet'!C13,E4," ")</f>
        <v xml:space="preserve"> </v>
      </c>
      <c r="G4" s="192">
        <f t="shared" si="0"/>
        <v>0.77586206896551724</v>
      </c>
    </row>
    <row r="5" spans="1:8" ht="19">
      <c r="A5" s="57" t="s">
        <v>34</v>
      </c>
      <c r="B5" s="58" t="s">
        <v>14</v>
      </c>
      <c r="C5" s="58">
        <v>22.8</v>
      </c>
      <c r="D5" s="58" t="str">
        <f>IF('Pricing Worksheet'!C14,C5," ")</f>
        <v xml:space="preserve"> </v>
      </c>
      <c r="E5" s="190">
        <v>-2</v>
      </c>
      <c r="F5" s="190" t="str">
        <f>IF('Pricing Worksheet'!C14,E5," ")</f>
        <v xml:space="preserve"> </v>
      </c>
      <c r="G5" s="192">
        <f t="shared" si="0"/>
        <v>-8.771929824561403E-2</v>
      </c>
    </row>
    <row r="6" spans="1:8" ht="19">
      <c r="A6" s="57" t="s">
        <v>33</v>
      </c>
      <c r="B6" s="58" t="s">
        <v>18</v>
      </c>
      <c r="C6" s="58">
        <v>10.5</v>
      </c>
      <c r="D6" s="58" t="str">
        <f>IF('Pricing Worksheet'!C15,C6," ")</f>
        <v xml:space="preserve"> </v>
      </c>
      <c r="E6" s="190">
        <v>-1</v>
      </c>
      <c r="F6" s="190" t="str">
        <f>IF('Pricing Worksheet'!C15,E6," ")</f>
        <v xml:space="preserve"> </v>
      </c>
      <c r="G6" s="192">
        <f t="shared" si="0"/>
        <v>-9.5238095238095233E-2</v>
      </c>
    </row>
    <row r="7" spans="1:8" ht="19">
      <c r="A7" s="57" t="s">
        <v>138</v>
      </c>
      <c r="B7" s="58" t="s">
        <v>15</v>
      </c>
      <c r="C7" s="58">
        <v>74.8</v>
      </c>
      <c r="D7" s="58" t="str">
        <f>IF('Pricing Worksheet'!C16,C7," ")</f>
        <v xml:space="preserve"> </v>
      </c>
      <c r="E7" s="190">
        <v>-11</v>
      </c>
      <c r="F7" s="190" t="str">
        <f>IF('Pricing Worksheet'!C16,E7," ")</f>
        <v xml:space="preserve"> </v>
      </c>
      <c r="G7" s="192">
        <f t="shared" si="0"/>
        <v>-0.14705882352941177</v>
      </c>
    </row>
    <row r="8" spans="1:8" ht="19">
      <c r="A8" s="57" t="s">
        <v>139</v>
      </c>
      <c r="B8" s="58" t="s">
        <v>16</v>
      </c>
      <c r="C8" s="58">
        <v>63.2</v>
      </c>
      <c r="D8" s="58" t="str">
        <f>IF('Pricing Worksheet'!C17,C8," ")</f>
        <v xml:space="preserve"> </v>
      </c>
      <c r="E8" s="190">
        <v>-11</v>
      </c>
      <c r="F8" s="190" t="str">
        <f>IF('Pricing Worksheet'!C17,E8," ")</f>
        <v xml:space="preserve"> </v>
      </c>
      <c r="G8" s="192">
        <f t="shared" si="0"/>
        <v>-0.17405063291139239</v>
      </c>
    </row>
    <row r="9" spans="1:8" ht="19">
      <c r="A9" s="57" t="s">
        <v>79</v>
      </c>
      <c r="B9" s="55" t="s">
        <v>40</v>
      </c>
      <c r="C9" s="58">
        <v>40.4</v>
      </c>
      <c r="D9" s="58" t="str">
        <f>IF('Pricing Worksheet'!C18,C9," ")</f>
        <v xml:space="preserve"> </v>
      </c>
      <c r="E9" s="190">
        <v>-15</v>
      </c>
      <c r="F9" s="190" t="str">
        <f>IF('Pricing Worksheet'!C18,E9," ")</f>
        <v xml:space="preserve"> </v>
      </c>
      <c r="G9" s="192">
        <f t="shared" si="0"/>
        <v>-0.37128712871287128</v>
      </c>
      <c r="H9" t="s">
        <v>470</v>
      </c>
    </row>
    <row r="10" spans="1:8" ht="19">
      <c r="A10" s="57" t="s">
        <v>89</v>
      </c>
      <c r="B10" s="55" t="s">
        <v>19</v>
      </c>
      <c r="C10" s="58">
        <v>1.6</v>
      </c>
      <c r="D10" s="58" t="str">
        <f>IF('Pricing Worksheet'!C19,C10," ")</f>
        <v xml:space="preserve"> </v>
      </c>
      <c r="E10" s="190">
        <v>-0.6</v>
      </c>
      <c r="F10" s="190" t="str">
        <f>IF('Pricing Worksheet'!C19,E10," ")</f>
        <v xml:space="preserve"> </v>
      </c>
      <c r="G10" s="192">
        <f t="shared" si="0"/>
        <v>-0.37499999999999994</v>
      </c>
    </row>
    <row r="11" spans="1:8" ht="19">
      <c r="A11" s="57" t="s">
        <v>35</v>
      </c>
      <c r="B11" s="55" t="s">
        <v>17</v>
      </c>
      <c r="C11" s="58">
        <v>0.4</v>
      </c>
      <c r="D11" s="58" t="str">
        <f>IF('Pricing Worksheet'!C20,C11," ")</f>
        <v xml:space="preserve"> </v>
      </c>
      <c r="E11" s="190"/>
      <c r="F11" s="190" t="str">
        <f>IF('[1]Pricing Worksheet'!C20,E11," ")</f>
        <v xml:space="preserve"> </v>
      </c>
      <c r="G11" s="192">
        <f t="shared" si="0"/>
        <v>0</v>
      </c>
    </row>
    <row r="12" spans="1:8" ht="19">
      <c r="A12" s="57" t="s">
        <v>137</v>
      </c>
      <c r="B12" s="55" t="s">
        <v>135</v>
      </c>
      <c r="C12" s="58">
        <v>0.8</v>
      </c>
      <c r="D12" s="58" t="str">
        <f>IF('Pricing Worksheet'!C21,C12," ")</f>
        <v xml:space="preserve"> </v>
      </c>
      <c r="E12" s="190">
        <v>-0.3</v>
      </c>
      <c r="F12" s="190" t="str">
        <f>IF('Pricing Worksheet'!C21,E12," ")</f>
        <v xml:space="preserve"> </v>
      </c>
      <c r="G12" s="192">
        <f t="shared" si="0"/>
        <v>-0.37499999999999994</v>
      </c>
    </row>
    <row r="13" spans="1:8" ht="19">
      <c r="A13" s="57" t="s">
        <v>77</v>
      </c>
      <c r="B13" s="55" t="s">
        <v>27</v>
      </c>
      <c r="C13" s="58">
        <v>2</v>
      </c>
      <c r="D13" s="58" t="str">
        <f>IF('Pricing Worksheet'!C24,C13," ")</f>
        <v xml:space="preserve"> </v>
      </c>
      <c r="E13" s="190">
        <v>1</v>
      </c>
      <c r="F13" s="190" t="str">
        <f>IF('Pricing Worksheet'!C24,E13," ")</f>
        <v xml:space="preserve"> </v>
      </c>
      <c r="G13" s="192">
        <f t="shared" si="0"/>
        <v>0.5</v>
      </c>
    </row>
    <row r="14" spans="1:8" ht="19">
      <c r="A14" s="57" t="s">
        <v>78</v>
      </c>
      <c r="B14" s="55" t="s">
        <v>28</v>
      </c>
      <c r="C14" s="58">
        <v>1</v>
      </c>
      <c r="D14" s="58" t="str">
        <f>IF('Pricing Worksheet'!C25,C14," ")</f>
        <v xml:space="preserve"> </v>
      </c>
      <c r="E14" s="190"/>
      <c r="F14" s="190" t="str">
        <f>IF('Pricing Worksheet'!C25,E14," ")</f>
        <v xml:space="preserve"> </v>
      </c>
      <c r="G14" s="192">
        <f t="shared" si="0"/>
        <v>0</v>
      </c>
    </row>
    <row r="15" spans="1:8" ht="19">
      <c r="A15" s="57" t="s">
        <v>69</v>
      </c>
      <c r="B15" s="55" t="s">
        <v>68</v>
      </c>
      <c r="C15" s="58">
        <v>0.8</v>
      </c>
      <c r="D15" s="58" t="str">
        <f>IF('Pricing Worksheet'!C26,C15," ")</f>
        <v xml:space="preserve"> </v>
      </c>
      <c r="E15" s="190"/>
      <c r="F15" s="190" t="str">
        <f>IF('Pricing Worksheet'!C26,E15," ")</f>
        <v xml:space="preserve"> </v>
      </c>
      <c r="G15" s="192">
        <f t="shared" si="0"/>
        <v>0</v>
      </c>
    </row>
    <row r="16" spans="1:8" ht="19">
      <c r="A16" s="57" t="s">
        <v>111</v>
      </c>
      <c r="B16" s="55" t="s">
        <v>29</v>
      </c>
      <c r="C16" s="58">
        <v>7.6</v>
      </c>
      <c r="D16" s="58" t="str">
        <f>IF('Pricing Worksheet'!C27,C16," ")</f>
        <v xml:space="preserve"> </v>
      </c>
      <c r="E16" s="190">
        <v>5</v>
      </c>
      <c r="F16" s="190" t="str">
        <f>IF('Pricing Worksheet'!C28,E16," ")</f>
        <v xml:space="preserve"> </v>
      </c>
      <c r="G16" s="192">
        <f t="shared" si="0"/>
        <v>0.65789473684210531</v>
      </c>
      <c r="H16" t="s">
        <v>471</v>
      </c>
    </row>
    <row r="17" spans="1:8" ht="19">
      <c r="A17" s="57" t="s">
        <v>359</v>
      </c>
      <c r="B17" s="55" t="s">
        <v>190</v>
      </c>
      <c r="C17" s="58">
        <v>11.5</v>
      </c>
      <c r="D17" s="58" t="str">
        <f>IF('Pricing Worksheet'!C29,C17," ")</f>
        <v xml:space="preserve"> </v>
      </c>
      <c r="E17" s="190">
        <v>7</v>
      </c>
      <c r="F17" s="190" t="str">
        <f>IF('Pricing Worksheet'!C27,E17," ")</f>
        <v xml:space="preserve"> </v>
      </c>
      <c r="G17" s="192">
        <f t="shared" si="0"/>
        <v>0.60869565217391308</v>
      </c>
    </row>
    <row r="18" spans="1:8" ht="19">
      <c r="A18" s="57" t="s">
        <v>75</v>
      </c>
      <c r="B18" s="55" t="s">
        <v>20</v>
      </c>
      <c r="C18" s="58">
        <v>41.8</v>
      </c>
      <c r="D18" s="58" t="str">
        <f>IF('Pricing Worksheet'!C32,C18," ")</f>
        <v xml:space="preserve"> </v>
      </c>
      <c r="E18" s="190">
        <v>-7</v>
      </c>
      <c r="F18" s="190" t="str">
        <f>IF('Pricing Worksheet'!C32,E18," ")</f>
        <v xml:space="preserve"> </v>
      </c>
      <c r="G18" s="192">
        <f t="shared" si="0"/>
        <v>-0.1674641148325359</v>
      </c>
      <c r="H18" t="s">
        <v>472</v>
      </c>
    </row>
    <row r="19" spans="1:8" ht="19">
      <c r="A19" s="57" t="s">
        <v>44</v>
      </c>
      <c r="B19" s="55" t="s">
        <v>21</v>
      </c>
      <c r="C19" s="58">
        <v>14.4</v>
      </c>
      <c r="D19" s="58" t="str">
        <f>IF('Pricing Worksheet'!C33,C19," ")</f>
        <v xml:space="preserve"> </v>
      </c>
      <c r="E19" s="190">
        <v>-2</v>
      </c>
      <c r="F19" s="190" t="str">
        <f>IF('Pricing Worksheet'!C33,E19," ")</f>
        <v xml:space="preserve"> </v>
      </c>
      <c r="G19" s="192">
        <f t="shared" si="0"/>
        <v>-0.1388888888888889</v>
      </c>
    </row>
    <row r="20" spans="1:8" ht="19">
      <c r="A20" s="57" t="s">
        <v>82</v>
      </c>
      <c r="B20" s="55" t="s">
        <v>81</v>
      </c>
      <c r="C20" s="59">
        <v>-107</v>
      </c>
      <c r="D20" s="58" t="str">
        <f>IF('Pricing Worksheet'!C36,C20," ")</f>
        <v xml:space="preserve"> </v>
      </c>
      <c r="E20" s="190">
        <v>-28</v>
      </c>
      <c r="F20" s="190" t="str">
        <f>IF('Pricing Worksheet'!C36,E20," ")</f>
        <v xml:space="preserve"> </v>
      </c>
      <c r="G20" s="192">
        <f t="shared" si="0"/>
        <v>0.26168224299065418</v>
      </c>
    </row>
    <row r="21" spans="1:8" ht="19">
      <c r="A21" s="57" t="s">
        <v>7</v>
      </c>
      <c r="B21" s="55" t="s">
        <v>23</v>
      </c>
      <c r="C21" s="58">
        <v>42.4</v>
      </c>
      <c r="D21" s="58" t="str">
        <f>IF('Pricing Worksheet'!C37,C21," ")</f>
        <v xml:space="preserve"> </v>
      </c>
      <c r="E21" s="190"/>
      <c r="F21" s="190" t="str">
        <f>IF('Pricing Worksheet'!C37,E21," ")</f>
        <v xml:space="preserve"> </v>
      </c>
      <c r="G21" s="192">
        <f t="shared" si="0"/>
        <v>0</v>
      </c>
    </row>
    <row r="22" spans="1:8" ht="19">
      <c r="A22" s="57" t="s">
        <v>164</v>
      </c>
      <c r="B22" s="55" t="s">
        <v>163</v>
      </c>
      <c r="C22" s="59">
        <v>6</v>
      </c>
      <c r="D22" s="58" t="str">
        <f>IF('Pricing Worksheet'!C38,C22," ")</f>
        <v xml:space="preserve"> </v>
      </c>
      <c r="E22" s="190">
        <v>2</v>
      </c>
      <c r="F22" s="190" t="str">
        <f>IF('Pricing Worksheet'!C38,E22," ")</f>
        <v xml:space="preserve"> </v>
      </c>
      <c r="G22" s="192">
        <f t="shared" si="0"/>
        <v>0.33333333333333331</v>
      </c>
    </row>
    <row r="23" spans="1:8" ht="19">
      <c r="A23" s="57" t="s">
        <v>36</v>
      </c>
      <c r="B23" s="55" t="s">
        <v>24</v>
      </c>
      <c r="C23" s="58">
        <v>1</v>
      </c>
      <c r="D23" s="58" t="str">
        <f>IF('Pricing Worksheet'!C33,C23," ")</f>
        <v xml:space="preserve"> </v>
      </c>
      <c r="E23" s="190"/>
      <c r="F23" s="190" t="str">
        <f>IF('Pricing Worksheet'!C39,E23," ")</f>
        <v xml:space="preserve"> </v>
      </c>
      <c r="G23" s="192">
        <f t="shared" si="0"/>
        <v>0</v>
      </c>
    </row>
    <row r="24" spans="1:8" ht="19">
      <c r="A24" s="57" t="s">
        <v>105</v>
      </c>
      <c r="B24" s="55" t="s">
        <v>94</v>
      </c>
      <c r="C24" s="59">
        <v>-35</v>
      </c>
      <c r="D24" s="58" t="str">
        <f>IF('Pricing Worksheet'!C40,C24," ")</f>
        <v xml:space="preserve"> </v>
      </c>
      <c r="E24" s="191"/>
      <c r="F24" s="191" t="str">
        <f>IF('Pricing Worksheet'!C40,E24," ")</f>
        <v xml:space="preserve"> </v>
      </c>
      <c r="G24" s="192">
        <f t="shared" si="0"/>
        <v>0</v>
      </c>
    </row>
    <row r="25" spans="1:8" ht="19">
      <c r="A25" s="57" t="s">
        <v>174</v>
      </c>
      <c r="B25" s="55" t="s">
        <v>173</v>
      </c>
      <c r="C25" s="59">
        <v>24.2</v>
      </c>
      <c r="D25" s="58" t="str">
        <f>IF('Pricing Worksheet'!C41,C25," ")</f>
        <v xml:space="preserve"> </v>
      </c>
      <c r="E25" s="191"/>
      <c r="F25" s="191" t="str">
        <f>IF('Pricing Worksheet'!C42,E25," ")</f>
        <v xml:space="preserve"> </v>
      </c>
      <c r="G25" s="192">
        <f t="shared" si="0"/>
        <v>0</v>
      </c>
    </row>
    <row r="26" spans="1:8" ht="19">
      <c r="A26" s="57" t="s">
        <v>67</v>
      </c>
      <c r="B26" s="55" t="s">
        <v>25</v>
      </c>
      <c r="C26" s="58">
        <v>6.4</v>
      </c>
      <c r="D26" s="58" t="str">
        <f>IF('Pricing Worksheet'!C43,C26," ")</f>
        <v xml:space="preserve"> </v>
      </c>
      <c r="E26" s="190">
        <v>2</v>
      </c>
      <c r="F26" s="191" t="str">
        <f>IF('Pricing Worksheet'!C43,E26," ")</f>
        <v xml:space="preserve"> </v>
      </c>
      <c r="G26" s="192">
        <f t="shared" si="0"/>
        <v>0.3125</v>
      </c>
    </row>
    <row r="27" spans="1:8" ht="19">
      <c r="A27" s="57" t="s">
        <v>360</v>
      </c>
      <c r="B27" s="55" t="s">
        <v>358</v>
      </c>
      <c r="C27" s="58">
        <v>2.6</v>
      </c>
      <c r="D27" s="58" t="str">
        <f>IF('Pricing Worksheet'!C43,C27," ")</f>
        <v xml:space="preserve"> </v>
      </c>
      <c r="E27" s="190">
        <v>-0.5</v>
      </c>
      <c r="F27" s="191" t="str">
        <f>IF('Pricing Worksheet'!C44,E27," ")</f>
        <v xml:space="preserve"> </v>
      </c>
      <c r="G27" s="192">
        <f t="shared" si="0"/>
        <v>-0.19230769230769229</v>
      </c>
    </row>
    <row r="28" spans="1:8" ht="19">
      <c r="A28" s="57" t="s">
        <v>134</v>
      </c>
      <c r="B28" s="55" t="s">
        <v>133</v>
      </c>
      <c r="C28" s="58">
        <v>7</v>
      </c>
      <c r="D28" s="58" t="str">
        <f>IF('Pricing Worksheet'!C44,C28," ")</f>
        <v xml:space="preserve"> </v>
      </c>
      <c r="E28" s="190">
        <v>0</v>
      </c>
      <c r="F28" s="191" t="str">
        <f>IF('Pricing Worksheet'!C45,E28," ")</f>
        <v xml:space="preserve"> </v>
      </c>
      <c r="G28" s="192">
        <f t="shared" si="0"/>
        <v>0</v>
      </c>
    </row>
    <row r="29" spans="1:8" ht="19">
      <c r="A29" s="57" t="s">
        <v>1</v>
      </c>
      <c r="B29" s="55" t="s">
        <v>37</v>
      </c>
      <c r="C29" s="58">
        <v>20</v>
      </c>
      <c r="D29" s="58" t="str">
        <f>IF('Pricing Worksheet'!C45,C29," ")</f>
        <v xml:space="preserve"> </v>
      </c>
      <c r="E29" s="190">
        <v>14</v>
      </c>
      <c r="F29" s="191" t="str">
        <f>IF('Pricing Worksheet'!C45,E29," ")</f>
        <v xml:space="preserve"> </v>
      </c>
      <c r="G29" s="192">
        <f t="shared" si="0"/>
        <v>0.7</v>
      </c>
      <c r="H29" s="274" t="s">
        <v>473</v>
      </c>
    </row>
    <row r="30" spans="1:8" ht="19">
      <c r="A30" s="57" t="s">
        <v>46</v>
      </c>
      <c r="B30" s="55" t="s">
        <v>38</v>
      </c>
      <c r="C30" s="58">
        <v>33</v>
      </c>
      <c r="D30" s="58" t="str">
        <f>IF('Pricing Worksheet'!C46,C30," ")</f>
        <v xml:space="preserve"> </v>
      </c>
      <c r="E30" s="190">
        <v>25</v>
      </c>
      <c r="F30" s="191" t="str">
        <f>IF('Pricing Worksheet'!C46,E30," ")</f>
        <v xml:space="preserve"> </v>
      </c>
      <c r="G30" s="192">
        <f t="shared" si="0"/>
        <v>0.75757575757575757</v>
      </c>
    </row>
    <row r="31" spans="1:8">
      <c r="C31" s="60" t="s">
        <v>112</v>
      </c>
      <c r="D31" s="60">
        <f>SUM(D3:D30)</f>
        <v>0</v>
      </c>
      <c r="E31" s="60">
        <f>SUM(E3:E30)</f>
        <v>-8.4000000000000057</v>
      </c>
      <c r="F31" s="60">
        <f>SUM(F3:F30)</f>
        <v>0</v>
      </c>
    </row>
    <row r="32" spans="1:8">
      <c r="C32" s="60" t="s">
        <v>113</v>
      </c>
      <c r="D32" s="61">
        <v>1420</v>
      </c>
      <c r="E32" s="61">
        <v>190</v>
      </c>
      <c r="F32" s="61">
        <v>190</v>
      </c>
    </row>
    <row r="33" spans="1:6">
      <c r="C33" s="60" t="s">
        <v>114</v>
      </c>
      <c r="D33" s="60">
        <f>D31+D32</f>
        <v>1420</v>
      </c>
      <c r="E33" s="60">
        <f>E32+E31</f>
        <v>181.6</v>
      </c>
      <c r="F33" s="60">
        <f>F31+F32</f>
        <v>190</v>
      </c>
    </row>
    <row r="35" spans="1:6">
      <c r="A35" s="64" t="s">
        <v>130</v>
      </c>
      <c r="C35" s="64" t="s">
        <v>129</v>
      </c>
    </row>
    <row r="36" spans="1:6">
      <c r="A36" t="s">
        <v>115</v>
      </c>
      <c r="C36">
        <v>3.2</v>
      </c>
    </row>
    <row r="37" spans="1:6">
      <c r="A37" t="s">
        <v>116</v>
      </c>
      <c r="C37">
        <v>3.2</v>
      </c>
    </row>
    <row r="38" spans="1:6">
      <c r="A38" t="s">
        <v>117</v>
      </c>
      <c r="C38">
        <v>0.1</v>
      </c>
    </row>
    <row r="39" spans="1:6">
      <c r="A39" t="s">
        <v>118</v>
      </c>
      <c r="C39">
        <v>0.6</v>
      </c>
    </row>
    <row r="40" spans="1:6">
      <c r="A40" t="s">
        <v>119</v>
      </c>
      <c r="C40">
        <v>0.2</v>
      </c>
    </row>
    <row r="41" spans="1:6">
      <c r="A41" t="s">
        <v>120</v>
      </c>
      <c r="C41">
        <v>2</v>
      </c>
    </row>
    <row r="43" spans="1:6" hidden="1">
      <c r="A43" t="s">
        <v>121</v>
      </c>
      <c r="C43">
        <v>106</v>
      </c>
    </row>
    <row r="44" spans="1:6" hidden="1">
      <c r="A44" t="s">
        <v>122</v>
      </c>
      <c r="C44">
        <v>77</v>
      </c>
    </row>
    <row r="45" spans="1:6" hidden="1">
      <c r="A45" t="s">
        <v>123</v>
      </c>
      <c r="C45">
        <v>198</v>
      </c>
    </row>
    <row r="46" spans="1:6" hidden="1">
      <c r="A46" t="s">
        <v>124</v>
      </c>
      <c r="C46">
        <v>112</v>
      </c>
    </row>
    <row r="47" spans="1:6" hidden="1"/>
    <row r="48" spans="1:6">
      <c r="A48" t="s">
        <v>125</v>
      </c>
      <c r="C48">
        <f>-(C20+C24)</f>
        <v>142</v>
      </c>
    </row>
    <row r="50" spans="1:3">
      <c r="A50" t="s">
        <v>468</v>
      </c>
      <c r="C50">
        <f>8*8.33</f>
        <v>66.64</v>
      </c>
    </row>
    <row r="51" spans="1:3">
      <c r="A51" t="s">
        <v>469</v>
      </c>
      <c r="C51">
        <f>4.1*4.6</f>
        <v>18.859999999999996</v>
      </c>
    </row>
  </sheetData>
  <pageMargins left="0.7" right="0.7" top="0.75" bottom="0.75" header="0.3" footer="0.3"/>
  <pageSetup scale="67" orientation="landscape" horizontalDpi="0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B1:P67"/>
  <sheetViews>
    <sheetView showGridLines="0" tabSelected="1" topLeftCell="A9" zoomScaleNormal="100" workbookViewId="0">
      <selection activeCell="P9" sqref="L1:P1048576"/>
    </sheetView>
  </sheetViews>
  <sheetFormatPr baseColWidth="10" defaultRowHeight="20"/>
  <cols>
    <col min="1" max="1" width="2.33203125" style="1" customWidth="1"/>
    <col min="2" max="2" width="7.5" style="4" customWidth="1"/>
    <col min="3" max="4" width="10.83203125" style="1" hidden="1" customWidth="1"/>
    <col min="5" max="5" width="7.33203125" style="1" customWidth="1"/>
    <col min="6" max="6" width="40.33203125" style="1" customWidth="1"/>
    <col min="7" max="7" width="17.83203125" style="1" customWidth="1"/>
    <col min="8" max="8" width="19.33203125" style="1" customWidth="1"/>
    <col min="9" max="9" width="28.83203125" style="1" customWidth="1"/>
    <col min="10" max="10" width="19.33203125" style="1" customWidth="1"/>
    <col min="11" max="11" width="35.33203125" style="1" customWidth="1"/>
    <col min="12" max="12" width="10.83203125" style="1" hidden="1" customWidth="1"/>
    <col min="13" max="14" width="20.83203125" style="1" hidden="1" customWidth="1"/>
    <col min="15" max="15" width="21" style="1" hidden="1" customWidth="1"/>
    <col min="16" max="16" width="29.1640625" style="1" hidden="1" customWidth="1"/>
    <col min="17" max="17" width="10.83203125" style="1" customWidth="1"/>
    <col min="18" max="16384" width="10.83203125" style="1"/>
  </cols>
  <sheetData>
    <row r="1" spans="2:16" ht="70" customHeight="1">
      <c r="B1" s="346" t="s">
        <v>39</v>
      </c>
      <c r="C1" s="347"/>
      <c r="D1" s="347"/>
      <c r="E1" s="348"/>
      <c r="F1" s="348"/>
      <c r="G1" s="348"/>
      <c r="H1" s="348"/>
      <c r="I1" s="348"/>
      <c r="J1" s="348"/>
      <c r="K1" s="349"/>
    </row>
    <row r="2" spans="2:16" ht="20" customHeight="1">
      <c r="B2" s="339" t="s">
        <v>52</v>
      </c>
      <c r="C2" s="340"/>
      <c r="D2" s="340"/>
      <c r="E2" s="340"/>
      <c r="F2" s="331"/>
      <c r="G2" s="331"/>
      <c r="H2" s="80" t="s">
        <v>53</v>
      </c>
      <c r="I2" s="331"/>
      <c r="J2" s="331"/>
      <c r="K2" s="338"/>
    </row>
    <row r="3" spans="2:16" ht="20" customHeight="1">
      <c r="B3" s="339" t="s">
        <v>66</v>
      </c>
      <c r="C3" s="340"/>
      <c r="D3" s="340"/>
      <c r="E3" s="340"/>
      <c r="F3" s="331"/>
      <c r="G3" s="331"/>
      <c r="H3" s="80" t="s">
        <v>140</v>
      </c>
      <c r="I3" s="353"/>
      <c r="J3" s="354"/>
      <c r="K3" s="355"/>
    </row>
    <row r="4" spans="2:16" ht="20" customHeight="1">
      <c r="B4" s="339" t="s">
        <v>6</v>
      </c>
      <c r="C4" s="340"/>
      <c r="D4" s="340"/>
      <c r="E4" s="340"/>
      <c r="F4" s="331"/>
      <c r="G4" s="331"/>
      <c r="H4" s="80" t="s">
        <v>5</v>
      </c>
      <c r="I4" s="331"/>
      <c r="J4" s="331"/>
      <c r="K4" s="338"/>
    </row>
    <row r="5" spans="2:16" ht="20" customHeight="1">
      <c r="B5" s="339" t="s">
        <v>93</v>
      </c>
      <c r="C5" s="340"/>
      <c r="D5" s="340"/>
      <c r="E5" s="340"/>
      <c r="F5" s="103"/>
      <c r="G5" s="103"/>
      <c r="H5" s="80" t="s">
        <v>42</v>
      </c>
      <c r="I5" s="341"/>
      <c r="J5" s="342"/>
      <c r="K5" s="343"/>
    </row>
    <row r="6" spans="2:16" ht="20" customHeight="1" thickBot="1">
      <c r="B6" s="359" t="s">
        <v>141</v>
      </c>
      <c r="C6" s="360"/>
      <c r="D6" s="360"/>
      <c r="E6" s="360"/>
      <c r="F6" s="335"/>
      <c r="G6" s="335"/>
      <c r="H6" s="81" t="s">
        <v>265</v>
      </c>
      <c r="I6" s="336"/>
      <c r="J6" s="336"/>
      <c r="K6" s="337"/>
    </row>
    <row r="7" spans="2:16" ht="9" customHeight="1" thickBot="1">
      <c r="B7" s="32"/>
      <c r="C7" s="33"/>
      <c r="D7" s="33"/>
      <c r="E7" s="33"/>
      <c r="F7" s="33"/>
      <c r="G7" s="34"/>
      <c r="H7" s="34"/>
      <c r="I7" s="35"/>
      <c r="J7" s="34"/>
      <c r="K7" s="36"/>
    </row>
    <row r="8" spans="2:16" ht="20" customHeight="1" thickBot="1">
      <c r="B8" s="350" t="s">
        <v>375</v>
      </c>
      <c r="C8" s="351"/>
      <c r="D8" s="351"/>
      <c r="E8" s="351"/>
      <c r="F8" s="351"/>
      <c r="G8" s="351"/>
      <c r="H8" s="351"/>
      <c r="I8" s="351"/>
      <c r="J8" s="351"/>
      <c r="K8" s="352"/>
    </row>
    <row r="9" spans="2:16" ht="216" customHeight="1" thickBot="1">
      <c r="B9" s="356" t="s">
        <v>361</v>
      </c>
      <c r="C9" s="357"/>
      <c r="D9" s="357"/>
      <c r="E9" s="357"/>
      <c r="F9" s="357"/>
      <c r="G9" s="344" t="s">
        <v>342</v>
      </c>
      <c r="H9" s="344"/>
      <c r="I9" s="345"/>
      <c r="J9" s="344" t="s">
        <v>474</v>
      </c>
      <c r="K9" s="358"/>
      <c r="M9" s="84"/>
    </row>
    <row r="10" spans="2:16" s="5" customFormat="1" ht="22" customHeight="1" thickBot="1">
      <c r="B10" s="183"/>
      <c r="C10" s="184" t="b">
        <v>0</v>
      </c>
      <c r="D10" s="184" t="s">
        <v>11</v>
      </c>
      <c r="E10" s="184"/>
      <c r="F10" s="185"/>
      <c r="G10" s="185"/>
      <c r="H10" s="185"/>
      <c r="I10" s="186" t="s">
        <v>9</v>
      </c>
      <c r="J10" s="187" t="s">
        <v>73</v>
      </c>
      <c r="K10" s="199">
        <v>23995</v>
      </c>
    </row>
    <row r="11" spans="2:16" ht="22" customHeight="1" thickBot="1">
      <c r="B11" s="332" t="s">
        <v>8</v>
      </c>
      <c r="C11" s="333"/>
      <c r="D11" s="333"/>
      <c r="E11" s="333"/>
      <c r="F11" s="333"/>
      <c r="G11" s="333"/>
      <c r="H11" s="333"/>
      <c r="I11" s="333"/>
      <c r="J11" s="334"/>
      <c r="K11" s="26"/>
      <c r="M11" s="1" t="s">
        <v>349</v>
      </c>
      <c r="N11" s="1" t="s">
        <v>350</v>
      </c>
      <c r="O11" s="1" t="s">
        <v>351</v>
      </c>
      <c r="P11" s="1" t="s">
        <v>352</v>
      </c>
    </row>
    <row r="12" spans="2:16" ht="19" customHeight="1">
      <c r="B12" s="38"/>
      <c r="C12" s="39" t="b">
        <v>0</v>
      </c>
      <c r="D12" s="15" t="s">
        <v>12</v>
      </c>
      <c r="E12" s="326" t="s">
        <v>4</v>
      </c>
      <c r="F12" s="312"/>
      <c r="G12" s="312"/>
      <c r="H12" s="327"/>
      <c r="I12" s="291" t="s">
        <v>72</v>
      </c>
      <c r="J12" s="82">
        <v>395</v>
      </c>
      <c r="K12" s="37" t="str">
        <f>IF(C12,J12," ")</f>
        <v xml:space="preserve"> </v>
      </c>
      <c r="M12" s="1" t="s">
        <v>149</v>
      </c>
      <c r="N12" s="1" t="s">
        <v>149</v>
      </c>
      <c r="O12" s="1" t="s">
        <v>149</v>
      </c>
      <c r="P12" s="1" t="s">
        <v>149</v>
      </c>
    </row>
    <row r="13" spans="2:16" ht="19" customHeight="1">
      <c r="B13" s="38"/>
      <c r="C13" s="39" t="b">
        <v>0</v>
      </c>
      <c r="D13" s="15" t="s">
        <v>13</v>
      </c>
      <c r="E13" s="315" t="s">
        <v>475</v>
      </c>
      <c r="F13" s="316"/>
      <c r="G13" s="316"/>
      <c r="H13" s="317"/>
      <c r="I13" s="292"/>
      <c r="J13" s="218">
        <v>455</v>
      </c>
      <c r="K13" s="37" t="str">
        <f t="shared" ref="K13:K22" si="0">IF(C13,J13," ")</f>
        <v xml:space="preserve"> </v>
      </c>
      <c r="M13" s="1" t="s">
        <v>150</v>
      </c>
      <c r="N13" s="1" t="s">
        <v>150</v>
      </c>
      <c r="O13" s="1" t="s">
        <v>152</v>
      </c>
      <c r="P13" s="1" t="s">
        <v>150</v>
      </c>
    </row>
    <row r="14" spans="2:16" ht="19" customHeight="1">
      <c r="B14" s="38"/>
      <c r="C14" s="39" t="b">
        <v>0</v>
      </c>
      <c r="D14" s="15" t="s">
        <v>14</v>
      </c>
      <c r="E14" s="328" t="s">
        <v>34</v>
      </c>
      <c r="F14" s="329"/>
      <c r="G14" s="329"/>
      <c r="H14" s="330"/>
      <c r="I14" s="292" t="s">
        <v>43</v>
      </c>
      <c r="J14" s="218">
        <v>1295</v>
      </c>
      <c r="K14" s="37" t="str">
        <f t="shared" si="0"/>
        <v xml:space="preserve"> </v>
      </c>
      <c r="M14" s="1" t="s">
        <v>151</v>
      </c>
      <c r="N14" s="1" t="s">
        <v>353</v>
      </c>
      <c r="O14" s="1" t="s">
        <v>182</v>
      </c>
      <c r="P14" s="1" t="s">
        <v>353</v>
      </c>
    </row>
    <row r="15" spans="2:16" ht="19" customHeight="1">
      <c r="B15" s="38"/>
      <c r="C15" s="39" t="b">
        <v>0</v>
      </c>
      <c r="D15" s="15" t="s">
        <v>18</v>
      </c>
      <c r="E15" s="315" t="s">
        <v>33</v>
      </c>
      <c r="F15" s="316"/>
      <c r="G15" s="316"/>
      <c r="H15" s="317"/>
      <c r="I15" s="310"/>
      <c r="J15" s="82">
        <v>275</v>
      </c>
      <c r="K15" s="37" t="str">
        <f t="shared" si="0"/>
        <v xml:space="preserve"> </v>
      </c>
      <c r="M15" s="1" t="s">
        <v>153</v>
      </c>
      <c r="N15" s="1" t="s">
        <v>154</v>
      </c>
      <c r="O15" s="1" t="s">
        <v>183</v>
      </c>
      <c r="P15" s="1" t="s">
        <v>154</v>
      </c>
    </row>
    <row r="16" spans="2:16" ht="19" customHeight="1">
      <c r="B16" s="38"/>
      <c r="C16" s="39" t="b">
        <v>0</v>
      </c>
      <c r="D16" s="15" t="s">
        <v>15</v>
      </c>
      <c r="E16" s="309" t="s">
        <v>170</v>
      </c>
      <c r="F16" s="309"/>
      <c r="G16" s="309"/>
      <c r="H16" s="306"/>
      <c r="I16" s="292" t="s">
        <v>175</v>
      </c>
      <c r="J16" s="82">
        <v>755</v>
      </c>
      <c r="K16" s="37" t="str">
        <f t="shared" si="0"/>
        <v xml:space="preserve"> </v>
      </c>
      <c r="M16" s="1" t="s">
        <v>279</v>
      </c>
      <c r="N16" s="1" t="s">
        <v>153</v>
      </c>
      <c r="O16" s="1" t="s">
        <v>184</v>
      </c>
      <c r="P16" s="1" t="s">
        <v>153</v>
      </c>
    </row>
    <row r="17" spans="2:16" ht="19" customHeight="1">
      <c r="B17" s="38"/>
      <c r="C17" s="39" t="b">
        <v>0</v>
      </c>
      <c r="D17" s="15" t="s">
        <v>16</v>
      </c>
      <c r="E17" s="309" t="s">
        <v>142</v>
      </c>
      <c r="F17" s="309"/>
      <c r="G17" s="309"/>
      <c r="H17" s="306"/>
      <c r="I17" s="292"/>
      <c r="J17" s="82">
        <v>755</v>
      </c>
      <c r="K17" s="37" t="str">
        <f t="shared" si="0"/>
        <v xml:space="preserve"> </v>
      </c>
      <c r="M17" s="1" t="s">
        <v>152</v>
      </c>
      <c r="N17" s="1" t="s">
        <v>155</v>
      </c>
      <c r="O17" s="1" t="s">
        <v>185</v>
      </c>
      <c r="P17" s="1" t="s">
        <v>155</v>
      </c>
    </row>
    <row r="18" spans="2:16" ht="19" customHeight="1">
      <c r="B18" s="38"/>
      <c r="C18" s="39" t="b">
        <v>0</v>
      </c>
      <c r="D18" s="15" t="s">
        <v>40</v>
      </c>
      <c r="E18" s="306" t="s">
        <v>335</v>
      </c>
      <c r="F18" s="307"/>
      <c r="G18" s="307"/>
      <c r="H18" s="308"/>
      <c r="I18" s="85" t="s">
        <v>126</v>
      </c>
      <c r="J18" s="218">
        <v>1195</v>
      </c>
      <c r="K18" s="37" t="str">
        <f t="shared" si="0"/>
        <v xml:space="preserve"> </v>
      </c>
      <c r="N18" s="1" t="s">
        <v>156</v>
      </c>
      <c r="O18" s="1" t="s">
        <v>362</v>
      </c>
      <c r="P18" s="1" t="s">
        <v>156</v>
      </c>
    </row>
    <row r="19" spans="2:16" ht="19" customHeight="1">
      <c r="B19" s="38"/>
      <c r="C19" s="39" t="b">
        <v>0</v>
      </c>
      <c r="D19" s="15" t="s">
        <v>19</v>
      </c>
      <c r="E19" s="311" t="s">
        <v>148</v>
      </c>
      <c r="F19" s="311"/>
      <c r="G19" s="313" t="s">
        <v>157</v>
      </c>
      <c r="H19" s="314"/>
      <c r="I19" s="91" t="s">
        <v>149</v>
      </c>
      <c r="J19" s="82">
        <v>325</v>
      </c>
      <c r="K19" s="37" t="str">
        <f t="shared" si="0"/>
        <v xml:space="preserve"> </v>
      </c>
      <c r="N19" s="1" t="s">
        <v>480</v>
      </c>
      <c r="O19" s="1" t="s">
        <v>186</v>
      </c>
    </row>
    <row r="20" spans="2:16" ht="19" customHeight="1">
      <c r="B20" s="38"/>
      <c r="C20" s="39" t="b">
        <v>0</v>
      </c>
      <c r="D20" s="15" t="s">
        <v>17</v>
      </c>
      <c r="E20" s="275" t="s">
        <v>35</v>
      </c>
      <c r="F20" s="275"/>
      <c r="G20" s="275"/>
      <c r="H20" s="275"/>
      <c r="I20" s="70"/>
      <c r="J20" s="82">
        <v>75</v>
      </c>
      <c r="K20" s="37" t="str">
        <f t="shared" si="0"/>
        <v xml:space="preserve"> </v>
      </c>
      <c r="O20" s="1" t="s">
        <v>187</v>
      </c>
    </row>
    <row r="21" spans="2:16" ht="19" customHeight="1">
      <c r="B21" s="38"/>
      <c r="C21" s="39" t="b">
        <v>0</v>
      </c>
      <c r="D21" s="15" t="s">
        <v>135</v>
      </c>
      <c r="E21" s="275" t="s">
        <v>143</v>
      </c>
      <c r="F21" s="275"/>
      <c r="G21" s="275"/>
      <c r="H21" s="275"/>
      <c r="I21" s="70"/>
      <c r="J21" s="82">
        <v>135</v>
      </c>
      <c r="K21" s="37" t="str">
        <f t="shared" si="0"/>
        <v xml:space="preserve"> </v>
      </c>
      <c r="O21" s="1" t="s">
        <v>188</v>
      </c>
    </row>
    <row r="22" spans="2:16" ht="19" customHeight="1" thickBot="1">
      <c r="B22" s="38"/>
      <c r="C22" s="39" t="b">
        <v>0</v>
      </c>
      <c r="D22" s="15" t="s">
        <v>41</v>
      </c>
      <c r="E22" s="180" t="s">
        <v>159</v>
      </c>
      <c r="F22" s="180"/>
      <c r="G22" s="299" t="s">
        <v>157</v>
      </c>
      <c r="H22" s="300"/>
      <c r="I22" s="181" t="s">
        <v>149</v>
      </c>
      <c r="J22" s="82">
        <v>295</v>
      </c>
      <c r="K22" s="37" t="str">
        <f t="shared" si="0"/>
        <v xml:space="preserve"> </v>
      </c>
      <c r="O22" s="1" t="s">
        <v>189</v>
      </c>
    </row>
    <row r="23" spans="2:16" ht="22" customHeight="1" thickBot="1">
      <c r="B23" s="318" t="s">
        <v>26</v>
      </c>
      <c r="C23" s="319"/>
      <c r="D23" s="319"/>
      <c r="E23" s="319"/>
      <c r="F23" s="319"/>
      <c r="G23" s="319"/>
      <c r="H23" s="319"/>
      <c r="I23" s="319"/>
      <c r="J23" s="320"/>
      <c r="K23" s="97"/>
      <c r="O23" s="1" t="s">
        <v>160</v>
      </c>
    </row>
    <row r="24" spans="2:16" ht="19" customHeight="1">
      <c r="B24" s="38"/>
      <c r="C24" s="39" t="b">
        <v>0</v>
      </c>
      <c r="D24" s="15" t="s">
        <v>27</v>
      </c>
      <c r="E24" s="325" t="s">
        <v>336</v>
      </c>
      <c r="F24" s="276"/>
      <c r="G24" s="276"/>
      <c r="H24" s="276"/>
      <c r="I24" s="182" t="s">
        <v>76</v>
      </c>
      <c r="J24" s="98">
        <v>225</v>
      </c>
      <c r="K24" s="96" t="str">
        <f t="shared" ref="K24:K54" si="1">IF(C24,J24," ")</f>
        <v xml:space="preserve"> </v>
      </c>
      <c r="O24" s="1" t="s">
        <v>205</v>
      </c>
    </row>
    <row r="25" spans="2:16" ht="19" customHeight="1">
      <c r="B25" s="38"/>
      <c r="C25" s="39" t="b">
        <v>0</v>
      </c>
      <c r="D25" s="15" t="s">
        <v>28</v>
      </c>
      <c r="E25" s="275" t="s">
        <v>78</v>
      </c>
      <c r="F25" s="275"/>
      <c r="G25" s="275"/>
      <c r="H25" s="275"/>
      <c r="I25" s="72"/>
      <c r="J25" s="219">
        <v>225</v>
      </c>
      <c r="K25" s="96" t="str">
        <f t="shared" si="1"/>
        <v xml:space="preserve"> </v>
      </c>
      <c r="O25" s="1" t="s">
        <v>161</v>
      </c>
    </row>
    <row r="26" spans="2:16" ht="19" customHeight="1">
      <c r="B26" s="38"/>
      <c r="C26" s="39" t="b">
        <v>0</v>
      </c>
      <c r="D26" s="15" t="s">
        <v>68</v>
      </c>
      <c r="E26" s="275" t="s">
        <v>69</v>
      </c>
      <c r="F26" s="275"/>
      <c r="G26" s="275"/>
      <c r="H26" s="275"/>
      <c r="I26" s="73"/>
      <c r="J26" s="98">
        <v>95</v>
      </c>
      <c r="K26" s="96" t="str">
        <f t="shared" si="1"/>
        <v xml:space="preserve"> </v>
      </c>
      <c r="O26" s="1" t="s">
        <v>162</v>
      </c>
    </row>
    <row r="27" spans="2:16" ht="19" customHeight="1">
      <c r="B27" s="38"/>
      <c r="C27" s="39" t="b">
        <v>0</v>
      </c>
      <c r="D27" s="15" t="s">
        <v>29</v>
      </c>
      <c r="E27" s="275" t="s">
        <v>106</v>
      </c>
      <c r="F27" s="275"/>
      <c r="G27" s="275"/>
      <c r="H27" s="275"/>
      <c r="I27" s="70"/>
      <c r="J27" s="98">
        <v>375</v>
      </c>
      <c r="K27" s="96" t="str">
        <f>IF(C27,J27," ")</f>
        <v xml:space="preserve"> </v>
      </c>
    </row>
    <row r="28" spans="2:16" ht="19" customHeight="1">
      <c r="B28" s="38"/>
      <c r="C28" s="39" t="b">
        <v>0</v>
      </c>
      <c r="D28" s="15" t="s">
        <v>172</v>
      </c>
      <c r="E28" s="99" t="s">
        <v>180</v>
      </c>
      <c r="F28" s="99"/>
      <c r="G28" s="99"/>
      <c r="H28" s="99"/>
      <c r="I28" s="70"/>
      <c r="J28" s="98">
        <v>155</v>
      </c>
      <c r="K28" s="96" t="str">
        <f>IF(C28,J28," ")</f>
        <v xml:space="preserve"> </v>
      </c>
    </row>
    <row r="29" spans="2:16" ht="19" customHeight="1">
      <c r="B29" s="38"/>
      <c r="C29" s="39" t="b">
        <v>0</v>
      </c>
      <c r="D29" s="15" t="s">
        <v>190</v>
      </c>
      <c r="E29" s="189" t="s">
        <v>204</v>
      </c>
      <c r="F29" s="99"/>
      <c r="G29" s="99"/>
      <c r="H29" s="99"/>
      <c r="I29" s="70"/>
      <c r="J29" s="98">
        <v>395</v>
      </c>
      <c r="K29" s="96" t="str">
        <f>IF(C29,J29," ")</f>
        <v xml:space="preserve"> </v>
      </c>
    </row>
    <row r="30" spans="2:16" ht="19" customHeight="1" thickBot="1">
      <c r="B30" s="38"/>
      <c r="C30" s="39" t="b">
        <v>0</v>
      </c>
      <c r="D30" s="15" t="s">
        <v>347</v>
      </c>
      <c r="E30" s="363" t="s">
        <v>348</v>
      </c>
      <c r="F30" s="363"/>
      <c r="G30" s="363"/>
      <c r="H30" s="363"/>
      <c r="I30" s="70"/>
      <c r="J30" s="219">
        <v>195</v>
      </c>
      <c r="K30" s="96" t="str">
        <f>IF(C30,J30," ")</f>
        <v xml:space="preserve"> </v>
      </c>
    </row>
    <row r="31" spans="2:16" ht="22" customHeight="1" thickBot="1">
      <c r="B31" s="318" t="s">
        <v>10</v>
      </c>
      <c r="C31" s="318"/>
      <c r="D31" s="318"/>
      <c r="E31" s="318"/>
      <c r="F31" s="318"/>
      <c r="G31" s="318"/>
      <c r="H31" s="318"/>
      <c r="I31" s="318"/>
      <c r="J31" s="361"/>
      <c r="K31" s="27"/>
    </row>
    <row r="32" spans="2:16" ht="19" customHeight="1">
      <c r="B32" s="38"/>
      <c r="C32" s="39" t="b">
        <v>0</v>
      </c>
      <c r="D32" s="15" t="s">
        <v>20</v>
      </c>
      <c r="E32" s="275" t="s">
        <v>75</v>
      </c>
      <c r="F32" s="275"/>
      <c r="G32" s="275"/>
      <c r="H32" s="275"/>
      <c r="I32" s="70"/>
      <c r="J32" s="218">
        <v>655</v>
      </c>
      <c r="K32" s="37" t="str">
        <f t="shared" si="1"/>
        <v xml:space="preserve"> </v>
      </c>
    </row>
    <row r="33" spans="2:11" ht="19" customHeight="1" thickBot="1">
      <c r="B33" s="38"/>
      <c r="C33" s="39" t="b">
        <v>0</v>
      </c>
      <c r="D33" s="15" t="s">
        <v>21</v>
      </c>
      <c r="E33" s="309" t="s">
        <v>44</v>
      </c>
      <c r="F33" s="309"/>
      <c r="G33" s="309"/>
      <c r="H33" s="309"/>
      <c r="I33" s="71" t="s">
        <v>74</v>
      </c>
      <c r="J33" s="218">
        <v>1695</v>
      </c>
      <c r="K33" s="37" t="str">
        <f t="shared" si="1"/>
        <v xml:space="preserve"> </v>
      </c>
    </row>
    <row r="34" spans="2:11" ht="22" customHeight="1" thickBot="1">
      <c r="B34" s="318" t="s">
        <v>357</v>
      </c>
      <c r="C34" s="319"/>
      <c r="D34" s="319"/>
      <c r="E34" s="319"/>
      <c r="F34" s="319"/>
      <c r="G34" s="319"/>
      <c r="H34" s="319"/>
      <c r="I34" s="319"/>
      <c r="J34" s="320"/>
      <c r="K34" s="27"/>
    </row>
    <row r="35" spans="2:11" ht="19" customHeight="1">
      <c r="B35" s="38"/>
      <c r="C35" s="39" t="b">
        <v>0</v>
      </c>
      <c r="D35" s="15" t="s">
        <v>22</v>
      </c>
      <c r="E35" s="275" t="s">
        <v>158</v>
      </c>
      <c r="F35" s="362"/>
      <c r="G35" s="323" t="s">
        <v>157</v>
      </c>
      <c r="H35" s="324"/>
      <c r="I35" s="91" t="s">
        <v>149</v>
      </c>
      <c r="J35" s="83">
        <v>425</v>
      </c>
      <c r="K35" s="37" t="str">
        <f t="shared" si="1"/>
        <v xml:space="preserve"> </v>
      </c>
    </row>
    <row r="36" spans="2:11" ht="19" customHeight="1">
      <c r="B36" s="38"/>
      <c r="C36" s="39" t="b">
        <v>0</v>
      </c>
      <c r="D36" s="15" t="s">
        <v>81</v>
      </c>
      <c r="E36" s="275" t="s">
        <v>169</v>
      </c>
      <c r="F36" s="275"/>
      <c r="G36" s="275"/>
      <c r="H36" s="275"/>
      <c r="I36" s="70"/>
      <c r="J36" s="83">
        <v>495</v>
      </c>
      <c r="K36" s="37" t="str">
        <f t="shared" si="1"/>
        <v xml:space="preserve"> </v>
      </c>
    </row>
    <row r="37" spans="2:11" ht="19" customHeight="1">
      <c r="B37" s="38"/>
      <c r="C37" s="39" t="b">
        <v>0</v>
      </c>
      <c r="D37" s="15" t="s">
        <v>23</v>
      </c>
      <c r="E37" s="312" t="s">
        <v>341</v>
      </c>
      <c r="F37" s="312"/>
      <c r="G37" s="312"/>
      <c r="H37" s="312"/>
      <c r="I37" s="69"/>
      <c r="J37" s="220">
        <v>1195</v>
      </c>
      <c r="K37" s="37" t="str">
        <f t="shared" si="1"/>
        <v xml:space="preserve"> </v>
      </c>
    </row>
    <row r="38" spans="2:11" ht="19" customHeight="1">
      <c r="B38" s="38"/>
      <c r="C38" s="39" t="b">
        <v>0</v>
      </c>
      <c r="D38" s="15" t="s">
        <v>179</v>
      </c>
      <c r="E38" s="312" t="s">
        <v>354</v>
      </c>
      <c r="F38" s="312"/>
      <c r="G38" s="312"/>
      <c r="H38" s="312"/>
      <c r="I38" s="69"/>
      <c r="J38" s="83">
        <v>95</v>
      </c>
      <c r="K38" s="37" t="str">
        <f>IF(C38,J38," ")</f>
        <v xml:space="preserve"> </v>
      </c>
    </row>
    <row r="39" spans="2:11" ht="19" customHeight="1">
      <c r="B39" s="38"/>
      <c r="C39" s="39" t="b">
        <v>0</v>
      </c>
      <c r="D39" s="15" t="s">
        <v>24</v>
      </c>
      <c r="E39" s="305" t="s">
        <v>36</v>
      </c>
      <c r="F39" s="305"/>
      <c r="G39" s="305"/>
      <c r="H39" s="305"/>
      <c r="I39" s="69"/>
      <c r="J39" s="220">
        <v>595</v>
      </c>
      <c r="K39" s="37" t="str">
        <f t="shared" si="1"/>
        <v xml:space="preserve"> </v>
      </c>
    </row>
    <row r="40" spans="2:11" ht="19" customHeight="1">
      <c r="B40" s="38"/>
      <c r="C40" s="39" t="b">
        <v>0</v>
      </c>
      <c r="D40" s="15" t="s">
        <v>94</v>
      </c>
      <c r="E40" s="275" t="s">
        <v>201</v>
      </c>
      <c r="F40" s="275"/>
      <c r="G40" s="275"/>
      <c r="H40" s="275"/>
      <c r="I40" s="70"/>
      <c r="J40" s="83">
        <v>795</v>
      </c>
      <c r="K40" s="37" t="str">
        <f t="shared" si="1"/>
        <v xml:space="preserve"> </v>
      </c>
    </row>
    <row r="41" spans="2:11" ht="19" customHeight="1">
      <c r="B41" s="38"/>
      <c r="C41" s="39" t="b">
        <v>0</v>
      </c>
      <c r="D41" s="15" t="s">
        <v>173</v>
      </c>
      <c r="E41" s="275" t="s">
        <v>209</v>
      </c>
      <c r="F41" s="275"/>
      <c r="G41" s="275"/>
      <c r="H41" s="275"/>
      <c r="I41" s="70"/>
      <c r="J41" s="220">
        <v>625</v>
      </c>
      <c r="K41" s="37" t="str">
        <f t="shared" si="1"/>
        <v xml:space="preserve"> </v>
      </c>
    </row>
    <row r="42" spans="2:11" ht="19" customHeight="1">
      <c r="B42" s="38"/>
      <c r="C42" s="39" t="b">
        <v>0</v>
      </c>
      <c r="D42" s="15" t="s">
        <v>25</v>
      </c>
      <c r="E42" s="312" t="s">
        <v>356</v>
      </c>
      <c r="F42" s="312"/>
      <c r="G42" s="312"/>
      <c r="H42" s="312"/>
      <c r="J42" s="220">
        <v>895</v>
      </c>
      <c r="K42" s="37" t="str">
        <f t="shared" si="1"/>
        <v xml:space="preserve"> </v>
      </c>
    </row>
    <row r="43" spans="2:11" ht="19" customHeight="1">
      <c r="B43" s="38"/>
      <c r="C43" s="39" t="b">
        <v>0</v>
      </c>
      <c r="D43" s="15" t="s">
        <v>358</v>
      </c>
      <c r="E43" s="312" t="s">
        <v>374</v>
      </c>
      <c r="F43" s="312"/>
      <c r="G43" s="312"/>
      <c r="H43" s="312"/>
      <c r="J43" s="220">
        <v>295</v>
      </c>
      <c r="K43" s="37" t="str">
        <f t="shared" si="1"/>
        <v xml:space="preserve"> </v>
      </c>
    </row>
    <row r="44" spans="2:11" ht="19" customHeight="1">
      <c r="B44" s="38"/>
      <c r="C44" s="39" t="b">
        <v>0</v>
      </c>
      <c r="D44" s="15" t="s">
        <v>171</v>
      </c>
      <c r="E44" s="275" t="s">
        <v>134</v>
      </c>
      <c r="F44" s="275"/>
      <c r="G44" s="313" t="s">
        <v>157</v>
      </c>
      <c r="H44" s="314"/>
      <c r="I44" s="90" t="s">
        <v>149</v>
      </c>
      <c r="J44" s="220">
        <v>495</v>
      </c>
      <c r="K44" s="37" t="str">
        <f t="shared" si="1"/>
        <v xml:space="preserve"> </v>
      </c>
    </row>
    <row r="45" spans="2:11" ht="19" customHeight="1">
      <c r="B45" s="38"/>
      <c r="C45" s="39" t="b">
        <v>0</v>
      </c>
      <c r="D45" s="15" t="s">
        <v>37</v>
      </c>
      <c r="E45" s="321" t="s">
        <v>1</v>
      </c>
      <c r="F45" s="311"/>
      <c r="G45" s="311"/>
      <c r="H45" s="322"/>
      <c r="I45" s="310" t="s">
        <v>45</v>
      </c>
      <c r="J45" s="83">
        <v>355</v>
      </c>
      <c r="K45" s="37" t="str">
        <f t="shared" si="1"/>
        <v xml:space="preserve"> </v>
      </c>
    </row>
    <row r="46" spans="2:11" ht="19" customHeight="1">
      <c r="B46" s="38"/>
      <c r="C46" s="39" t="b">
        <v>0</v>
      </c>
      <c r="D46" s="15" t="s">
        <v>38</v>
      </c>
      <c r="E46" s="315" t="s">
        <v>355</v>
      </c>
      <c r="F46" s="316"/>
      <c r="G46" s="316"/>
      <c r="H46" s="317"/>
      <c r="I46" s="291"/>
      <c r="J46" s="220">
        <v>695</v>
      </c>
      <c r="K46" s="37" t="str">
        <f t="shared" si="1"/>
        <v xml:space="preserve"> </v>
      </c>
    </row>
    <row r="47" spans="2:11" ht="19" customHeight="1" thickBot="1">
      <c r="B47" s="38"/>
      <c r="C47" s="39" t="b">
        <v>0</v>
      </c>
      <c r="D47" s="15" t="s">
        <v>83</v>
      </c>
      <c r="E47" s="99" t="s">
        <v>203</v>
      </c>
      <c r="F47" s="99"/>
      <c r="G47" s="99"/>
      <c r="H47" s="99"/>
      <c r="I47" s="70"/>
      <c r="J47" s="100">
        <v>0</v>
      </c>
      <c r="K47" s="37" t="str">
        <f t="shared" si="1"/>
        <v xml:space="preserve"> </v>
      </c>
    </row>
    <row r="48" spans="2:11" ht="20" customHeight="1" thickBot="1">
      <c r="B48" s="302" t="s">
        <v>202</v>
      </c>
      <c r="C48" s="303"/>
      <c r="D48" s="303"/>
      <c r="E48" s="303"/>
      <c r="F48" s="303"/>
      <c r="G48" s="303"/>
      <c r="H48" s="303"/>
      <c r="I48" s="303"/>
      <c r="J48" s="304"/>
      <c r="K48" s="96" t="str">
        <f t="shared" si="1"/>
        <v xml:space="preserve"> </v>
      </c>
    </row>
    <row r="49" spans="2:11" ht="19" customHeight="1">
      <c r="B49" s="193"/>
      <c r="C49" s="194" t="b">
        <v>0</v>
      </c>
      <c r="D49" s="195" t="s">
        <v>191</v>
      </c>
      <c r="E49" s="301" t="s">
        <v>476</v>
      </c>
      <c r="F49" s="301"/>
      <c r="G49" s="301"/>
      <c r="H49" s="301"/>
      <c r="I49" s="196"/>
      <c r="J49" s="221">
        <v>175</v>
      </c>
      <c r="K49" s="37" t="str">
        <f t="shared" si="1"/>
        <v xml:space="preserve"> </v>
      </c>
    </row>
    <row r="50" spans="2:11" ht="19" customHeight="1">
      <c r="B50" s="38"/>
      <c r="C50" s="39" t="b">
        <v>0</v>
      </c>
      <c r="D50" s="15" t="s">
        <v>192</v>
      </c>
      <c r="E50" s="275" t="s">
        <v>363</v>
      </c>
      <c r="F50" s="275"/>
      <c r="G50" s="275"/>
      <c r="H50" s="275"/>
      <c r="I50" s="70"/>
      <c r="J50" s="222">
        <v>495</v>
      </c>
      <c r="K50" s="37" t="str">
        <f t="shared" si="1"/>
        <v xml:space="preserve"> </v>
      </c>
    </row>
    <row r="51" spans="2:11" ht="19" customHeight="1">
      <c r="B51" s="38"/>
      <c r="C51" s="39" t="b">
        <v>0</v>
      </c>
      <c r="D51" s="15" t="s">
        <v>193</v>
      </c>
      <c r="E51" s="276" t="s">
        <v>210</v>
      </c>
      <c r="F51" s="276"/>
      <c r="G51" s="276"/>
      <c r="H51" s="276"/>
      <c r="I51" s="70"/>
      <c r="J51" s="222">
        <v>75</v>
      </c>
      <c r="K51" s="37" t="str">
        <f t="shared" si="1"/>
        <v xml:space="preserve"> </v>
      </c>
    </row>
    <row r="52" spans="2:11" ht="19" customHeight="1">
      <c r="B52" s="38"/>
      <c r="C52" s="39" t="b">
        <v>0</v>
      </c>
      <c r="D52" s="15" t="s">
        <v>194</v>
      </c>
      <c r="E52" s="293" t="s">
        <v>214</v>
      </c>
      <c r="F52" s="294"/>
      <c r="G52" s="294"/>
      <c r="H52" s="295"/>
      <c r="I52" s="277" t="s">
        <v>211</v>
      </c>
      <c r="J52" s="222">
        <v>15</v>
      </c>
      <c r="K52" s="110" t="str">
        <f t="shared" si="1"/>
        <v xml:space="preserve"> </v>
      </c>
    </row>
    <row r="53" spans="2:11" ht="19" customHeight="1">
      <c r="B53" s="38"/>
      <c r="C53" s="39" t="b">
        <v>0</v>
      </c>
      <c r="D53" s="15" t="s">
        <v>195</v>
      </c>
      <c r="E53" s="293" t="s">
        <v>213</v>
      </c>
      <c r="F53" s="294"/>
      <c r="G53" s="294"/>
      <c r="H53" s="295"/>
      <c r="I53" s="278"/>
      <c r="J53" s="100">
        <v>95</v>
      </c>
      <c r="K53" s="110" t="str">
        <f t="shared" si="1"/>
        <v xml:space="preserve"> </v>
      </c>
    </row>
    <row r="54" spans="2:11" ht="19" customHeight="1" thickBot="1">
      <c r="B54" s="157"/>
      <c r="C54" s="197" t="b">
        <v>0</v>
      </c>
      <c r="D54" s="198" t="s">
        <v>196</v>
      </c>
      <c r="E54" s="296" t="s">
        <v>212</v>
      </c>
      <c r="F54" s="297"/>
      <c r="G54" s="297"/>
      <c r="H54" s="298"/>
      <c r="I54" s="279"/>
      <c r="J54" s="223">
        <v>55</v>
      </c>
      <c r="K54" s="158" t="str">
        <f t="shared" si="1"/>
        <v xml:space="preserve"> </v>
      </c>
    </row>
    <row r="55" spans="2:11" s="151" customFormat="1" ht="29" hidden="1" customHeight="1" thickBot="1">
      <c r="B55" s="152"/>
      <c r="C55" s="153"/>
      <c r="D55" s="153" t="s">
        <v>84</v>
      </c>
      <c r="E55" s="153"/>
      <c r="F55" s="153"/>
      <c r="G55" s="153"/>
      <c r="H55" s="153"/>
      <c r="I55" s="153"/>
      <c r="J55" s="153"/>
      <c r="K55" s="154"/>
    </row>
    <row r="56" spans="2:11" ht="21" customHeight="1">
      <c r="B56" s="38" t="s">
        <v>30</v>
      </c>
      <c r="C56" s="111"/>
      <c r="D56" s="111"/>
      <c r="E56" s="289"/>
      <c r="F56" s="289"/>
      <c r="G56" s="289"/>
      <c r="H56" s="289"/>
      <c r="I56" s="290"/>
      <c r="J56" s="74" t="s">
        <v>31</v>
      </c>
      <c r="K56" s="109">
        <f>SUM(K10:K54)</f>
        <v>23995</v>
      </c>
    </row>
    <row r="57" spans="2:11" ht="21" customHeight="1" thickBot="1">
      <c r="B57" s="38"/>
      <c r="C57" s="148"/>
      <c r="D57" s="148"/>
      <c r="E57" s="148"/>
      <c r="F57" s="148"/>
      <c r="G57" s="148"/>
      <c r="H57" s="148"/>
      <c r="I57" s="29"/>
      <c r="J57" s="75" t="s">
        <v>0</v>
      </c>
      <c r="K57" s="77">
        <f>K56/3</f>
        <v>7998.333333333333</v>
      </c>
    </row>
    <row r="58" spans="2:11" ht="21" customHeight="1" thickTop="1">
      <c r="B58" s="149"/>
      <c r="C58" s="150"/>
      <c r="D58" s="150"/>
      <c r="E58" s="150"/>
      <c r="F58" s="150"/>
      <c r="G58" s="150"/>
      <c r="H58" s="150"/>
      <c r="I58" s="29"/>
      <c r="J58" s="75" t="s">
        <v>2</v>
      </c>
      <c r="K58" s="78">
        <f>K56-K57</f>
        <v>15996.666666666668</v>
      </c>
    </row>
    <row r="59" spans="2:11" ht="21" customHeight="1">
      <c r="B59" s="286" t="s">
        <v>206</v>
      </c>
      <c r="C59" s="287"/>
      <c r="D59" s="287"/>
      <c r="E59" s="287"/>
      <c r="F59" s="287"/>
      <c r="G59" s="287"/>
      <c r="H59" s="287"/>
      <c r="I59" s="288"/>
      <c r="J59" s="75" t="s">
        <v>71</v>
      </c>
      <c r="K59" s="78">
        <f>K58/2</f>
        <v>7998.3333333333339</v>
      </c>
    </row>
    <row r="60" spans="2:11" ht="21" customHeight="1" thickBot="1">
      <c r="B60" s="104" t="s">
        <v>144</v>
      </c>
      <c r="C60" s="105"/>
      <c r="D60" s="105"/>
      <c r="E60" s="105"/>
      <c r="F60" s="105"/>
      <c r="G60" s="105"/>
      <c r="H60" s="105"/>
      <c r="I60" s="106"/>
      <c r="J60" s="76" t="s">
        <v>3</v>
      </c>
      <c r="K60" s="79">
        <f>K58-K59</f>
        <v>7998.3333333333339</v>
      </c>
    </row>
    <row r="61" spans="2:11" s="5" customFormat="1" ht="10" customHeight="1" thickBot="1">
      <c r="B61" s="280"/>
      <c r="C61" s="281"/>
      <c r="D61" s="281"/>
      <c r="E61" s="281"/>
      <c r="F61" s="281"/>
      <c r="G61" s="281"/>
      <c r="H61" s="281"/>
      <c r="I61" s="281"/>
      <c r="J61" s="281"/>
      <c r="K61" s="282"/>
    </row>
    <row r="62" spans="2:11" ht="21" thickBot="1">
      <c r="B62" s="94" t="s">
        <v>168</v>
      </c>
      <c r="C62" s="63"/>
      <c r="D62" s="63"/>
      <c r="E62" s="63"/>
      <c r="F62" s="63"/>
      <c r="G62" s="63"/>
      <c r="H62" s="63"/>
      <c r="I62" s="63"/>
      <c r="J62" s="86" t="s">
        <v>146</v>
      </c>
      <c r="K62" s="107">
        <v>1420</v>
      </c>
    </row>
    <row r="63" spans="2:11" ht="21" thickBot="1">
      <c r="B63" s="94" t="s">
        <v>165</v>
      </c>
      <c r="C63" s="63"/>
      <c r="D63" s="63"/>
      <c r="E63" s="63"/>
      <c r="F63" s="63"/>
      <c r="G63" s="283" t="s">
        <v>208</v>
      </c>
      <c r="H63" s="284"/>
      <c r="I63" s="285"/>
      <c r="J63" s="86" t="s">
        <v>128</v>
      </c>
      <c r="K63" s="107">
        <f>'Weight Calc'!D31</f>
        <v>0</v>
      </c>
    </row>
    <row r="64" spans="2:11" ht="21" thickBot="1">
      <c r="B64" s="94" t="s">
        <v>166</v>
      </c>
      <c r="C64" s="94"/>
      <c r="D64" s="94"/>
      <c r="E64" s="94"/>
      <c r="F64" s="95"/>
      <c r="G64" s="283" t="s">
        <v>207</v>
      </c>
      <c r="H64" s="284"/>
      <c r="I64" s="285"/>
      <c r="J64" s="92" t="s">
        <v>127</v>
      </c>
      <c r="K64" s="93">
        <v>0</v>
      </c>
    </row>
    <row r="65" spans="2:11" ht="21" thickBot="1">
      <c r="B65" s="94" t="s">
        <v>167</v>
      </c>
      <c r="C65" s="95"/>
      <c r="D65" s="95"/>
      <c r="E65" s="95"/>
      <c r="F65" s="95"/>
      <c r="G65" s="283" t="s">
        <v>477</v>
      </c>
      <c r="H65" s="284"/>
      <c r="I65" s="285"/>
      <c r="J65" s="89" t="s">
        <v>145</v>
      </c>
      <c r="K65" s="87">
        <f>SUM(K62:K64)</f>
        <v>1420</v>
      </c>
    </row>
    <row r="66" spans="2:11" ht="21" thickBot="1">
      <c r="B66" s="108" t="s">
        <v>479</v>
      </c>
      <c r="C66" s="95"/>
      <c r="D66" s="95"/>
      <c r="E66" s="95"/>
      <c r="F66" s="95"/>
      <c r="G66" s="283" t="s">
        <v>346</v>
      </c>
      <c r="H66" s="284"/>
      <c r="I66" s="285"/>
      <c r="J66" s="86" t="s">
        <v>147</v>
      </c>
      <c r="K66" s="88">
        <f>'Weight Calc'!F33</f>
        <v>190</v>
      </c>
    </row>
    <row r="67" spans="2:11">
      <c r="B67" s="62"/>
    </row>
  </sheetData>
  <sheetProtection sheet="1" objects="1" scenarios="1"/>
  <mergeCells count="75">
    <mergeCell ref="E44:F44"/>
    <mergeCell ref="E40:H40"/>
    <mergeCell ref="E43:H43"/>
    <mergeCell ref="E27:H27"/>
    <mergeCell ref="E41:H41"/>
    <mergeCell ref="B31:J31"/>
    <mergeCell ref="E35:F35"/>
    <mergeCell ref="E30:H30"/>
    <mergeCell ref="E38:H38"/>
    <mergeCell ref="B1:K1"/>
    <mergeCell ref="B8:K8"/>
    <mergeCell ref="I3:K3"/>
    <mergeCell ref="B9:F9"/>
    <mergeCell ref="J9:K9"/>
    <mergeCell ref="B5:E5"/>
    <mergeCell ref="B6:E6"/>
    <mergeCell ref="I16:I17"/>
    <mergeCell ref="F2:G2"/>
    <mergeCell ref="B11:J11"/>
    <mergeCell ref="F6:G6"/>
    <mergeCell ref="I6:K6"/>
    <mergeCell ref="I4:K4"/>
    <mergeCell ref="I2:K2"/>
    <mergeCell ref="B3:E3"/>
    <mergeCell ref="I5:K5"/>
    <mergeCell ref="F3:G3"/>
    <mergeCell ref="B2:E2"/>
    <mergeCell ref="F4:G4"/>
    <mergeCell ref="G9:I9"/>
    <mergeCell ref="B4:E4"/>
    <mergeCell ref="I14:I15"/>
    <mergeCell ref="E24:H24"/>
    <mergeCell ref="E17:H17"/>
    <mergeCell ref="E15:H15"/>
    <mergeCell ref="E16:H16"/>
    <mergeCell ref="E12:H12"/>
    <mergeCell ref="E13:H13"/>
    <mergeCell ref="E14:H14"/>
    <mergeCell ref="I45:I46"/>
    <mergeCell ref="E32:H32"/>
    <mergeCell ref="E19:F19"/>
    <mergeCell ref="E42:H42"/>
    <mergeCell ref="E37:H37"/>
    <mergeCell ref="E21:H21"/>
    <mergeCell ref="G19:H19"/>
    <mergeCell ref="E46:H46"/>
    <mergeCell ref="B34:J34"/>
    <mergeCell ref="E25:H25"/>
    <mergeCell ref="E26:H26"/>
    <mergeCell ref="E36:H36"/>
    <mergeCell ref="E45:H45"/>
    <mergeCell ref="G44:H44"/>
    <mergeCell ref="B23:J23"/>
    <mergeCell ref="G35:H35"/>
    <mergeCell ref="G65:I65"/>
    <mergeCell ref="B59:I59"/>
    <mergeCell ref="E56:I56"/>
    <mergeCell ref="I12:I13"/>
    <mergeCell ref="G66:I66"/>
    <mergeCell ref="G63:I63"/>
    <mergeCell ref="E52:H52"/>
    <mergeCell ref="E53:H53"/>
    <mergeCell ref="E54:H54"/>
    <mergeCell ref="G22:H22"/>
    <mergeCell ref="E49:H49"/>
    <mergeCell ref="B48:J48"/>
    <mergeCell ref="E39:H39"/>
    <mergeCell ref="E20:H20"/>
    <mergeCell ref="E18:H18"/>
    <mergeCell ref="E33:H33"/>
    <mergeCell ref="E50:H50"/>
    <mergeCell ref="E51:H51"/>
    <mergeCell ref="I52:I54"/>
    <mergeCell ref="B61:K61"/>
    <mergeCell ref="G64:I64"/>
  </mergeCells>
  <phoneticPr fontId="1" type="noConversion"/>
  <conditionalFormatting sqref="O9:S9">
    <cfRule type="expression" dxfId="23" priority="1">
      <formula>$B$21</formula>
    </cfRule>
  </conditionalFormatting>
  <dataValidations count="4">
    <dataValidation type="list" allowBlank="1" showInputMessage="1" showErrorMessage="1" sqref="I19" xr:uid="{00000000-0002-0000-0000-000000000000}">
      <formula1>$M$12:$M$17</formula1>
    </dataValidation>
    <dataValidation type="list" allowBlank="1" showInputMessage="1" showErrorMessage="1" sqref="I35" xr:uid="{00000000-0002-0000-0000-000001000000}">
      <formula1>$N$12:$N$19</formula1>
    </dataValidation>
    <dataValidation type="list" allowBlank="1" showInputMessage="1" showErrorMessage="1" sqref="I44" xr:uid="{00000000-0002-0000-0000-000002000000}">
      <formula1>$M$12:$M$16</formula1>
    </dataValidation>
    <dataValidation type="list" allowBlank="1" showInputMessage="1" showErrorMessage="1" sqref="I22" xr:uid="{00000000-0002-0000-0000-000003000000}">
      <formula1>$O$12:$O$26</formula1>
    </dataValidation>
  </dataValidations>
  <pageMargins left="0.7" right="0.7" top="0.75" bottom="0.75" header="0.3" footer="0.3"/>
  <pageSetup scale="47" orientation="portrait" horizontalDpi="4294967292" verticalDpi="4294967292"/>
  <headerFooter alignWithMargins="0"/>
  <rowBreaks count="1" manualBreakCount="1">
    <brk id="62" max="10" man="1"/>
  </rowBreaks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86" r:id="rId3" name="Check Box 1166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4" name="Check Box 444">
              <controlPr locked="0" defaultSize="0" autoFill="0" autoLine="0" autoPict="0">
                <anchor moveWithCells="1">
                  <from>
                    <xdr:col>1</xdr:col>
                    <xdr:colOff>165100</xdr:colOff>
                    <xdr:row>11</xdr:row>
                    <xdr:rowOff>0</xdr:rowOff>
                  </from>
                  <to>
                    <xdr:col>1</xdr:col>
                    <xdr:colOff>558800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5" name="Check Box 451">
              <controlPr defaultSize="0" autoFill="0" autoLine="0" autoPict="0">
                <anchor moveWithCells="1">
                  <from>
                    <xdr:col>1</xdr:col>
                    <xdr:colOff>165100</xdr:colOff>
                    <xdr:row>12</xdr:row>
                    <xdr:rowOff>12700</xdr:rowOff>
                  </from>
                  <to>
                    <xdr:col>1</xdr:col>
                    <xdr:colOff>558800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6" name="Check Box 452">
              <controlPr defaultSize="0" autoFill="0" autoLine="0" autoPict="0">
                <anchor moveWithCells="1">
                  <from>
                    <xdr:col>1</xdr:col>
                    <xdr:colOff>165100</xdr:colOff>
                    <xdr:row>13</xdr:row>
                    <xdr:rowOff>12700</xdr:rowOff>
                  </from>
                  <to>
                    <xdr:col>1</xdr:col>
                    <xdr:colOff>558800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7" name="Check Box 455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8" name="Check Box 456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0</xdr:rowOff>
                  </from>
                  <to>
                    <xdr:col>1</xdr:col>
                    <xdr:colOff>558800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9" name="Check Box 457">
              <controlPr defaultSize="0" autoFill="0" autoLine="0" autoPict="0">
                <anchor moveWithCells="1">
                  <from>
                    <xdr:col>1</xdr:col>
                    <xdr:colOff>165100</xdr:colOff>
                    <xdr:row>15</xdr:row>
                    <xdr:rowOff>0</xdr:rowOff>
                  </from>
                  <to>
                    <xdr:col>1</xdr:col>
                    <xdr:colOff>558800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0" name="Check Box 458">
              <controlPr defaultSize="0" autoFill="0" autoLine="0" autoPict="0">
                <anchor moveWithCells="1">
                  <from>
                    <xdr:col>1</xdr:col>
                    <xdr:colOff>165100</xdr:colOff>
                    <xdr:row>16</xdr:row>
                    <xdr:rowOff>0</xdr:rowOff>
                  </from>
                  <to>
                    <xdr:col>1</xdr:col>
                    <xdr:colOff>558800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1" name="Check Box 463">
              <controlPr defaultSize="0" autoFill="0" autoLine="0" autoPict="0">
                <anchor moveWithCells="1">
                  <from>
                    <xdr:col>1</xdr:col>
                    <xdr:colOff>165100</xdr:colOff>
                    <xdr:row>23</xdr:row>
                    <xdr:rowOff>0</xdr:rowOff>
                  </from>
                  <to>
                    <xdr:col>1</xdr:col>
                    <xdr:colOff>558800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2" name="Check Box 464">
              <controlPr defaultSize="0" autoFill="0" autoLine="0" autoPict="0">
                <anchor moveWithCells="1">
                  <from>
                    <xdr:col>1</xdr:col>
                    <xdr:colOff>165100</xdr:colOff>
                    <xdr:row>24</xdr:row>
                    <xdr:rowOff>0</xdr:rowOff>
                  </from>
                  <to>
                    <xdr:col>1</xdr:col>
                    <xdr:colOff>558800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3" name="Check Box 466">
              <controlPr defaultSize="0" autoFill="0" autoLine="0" autoPict="0">
                <anchor moveWithCells="1">
                  <from>
                    <xdr:col>1</xdr:col>
                    <xdr:colOff>165100</xdr:colOff>
                    <xdr:row>26</xdr:row>
                    <xdr:rowOff>241300</xdr:rowOff>
                  </from>
                  <to>
                    <xdr:col>1</xdr:col>
                    <xdr:colOff>558800</xdr:colOff>
                    <xdr:row>28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4" name="Check Box 472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0</xdr:rowOff>
                  </from>
                  <to>
                    <xdr:col>1</xdr:col>
                    <xdr:colOff>558800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5" name="Check Box 473">
              <controlPr defaultSize="0" autoFill="0" autoLine="0" autoPict="0">
                <anchor moveWithCells="1">
                  <from>
                    <xdr:col>1</xdr:col>
                    <xdr:colOff>165100</xdr:colOff>
                    <xdr:row>31</xdr:row>
                    <xdr:rowOff>228600</xdr:rowOff>
                  </from>
                  <to>
                    <xdr:col>1</xdr:col>
                    <xdr:colOff>558800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6" name="Check Box 477">
              <controlPr defaultSize="0" autoFill="0" autoLine="0" autoPict="0">
                <anchor moveWithCells="1">
                  <from>
                    <xdr:col>1</xdr:col>
                    <xdr:colOff>165100</xdr:colOff>
                    <xdr:row>36</xdr:row>
                    <xdr:rowOff>0</xdr:rowOff>
                  </from>
                  <to>
                    <xdr:col>1</xdr:col>
                    <xdr:colOff>558800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7" name="Check Box 480">
              <controlPr defaultSize="0" autoFill="0" autoLine="0" autoPict="0">
                <anchor moveWithCells="1">
                  <from>
                    <xdr:col>1</xdr:col>
                    <xdr:colOff>165100</xdr:colOff>
                    <xdr:row>38</xdr:row>
                    <xdr:rowOff>0</xdr:rowOff>
                  </from>
                  <to>
                    <xdr:col>1</xdr:col>
                    <xdr:colOff>558800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8" name="Check Box 482">
              <controlPr defaultSize="0" autoFill="0" autoLine="0" autoPict="0">
                <anchor moveWithCells="1">
                  <from>
                    <xdr:col>1</xdr:col>
                    <xdr:colOff>165100</xdr:colOff>
                    <xdr:row>43</xdr:row>
                    <xdr:rowOff>0</xdr:rowOff>
                  </from>
                  <to>
                    <xdr:col>1</xdr:col>
                    <xdr:colOff>558800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9" name="Check Box 483">
              <controlPr defaultSize="0" autoFill="0" autoLine="0" autoPict="0">
                <anchor moveWithCells="1">
                  <from>
                    <xdr:col>1</xdr:col>
                    <xdr:colOff>165100</xdr:colOff>
                    <xdr:row>44</xdr:row>
                    <xdr:rowOff>0</xdr:rowOff>
                  </from>
                  <to>
                    <xdr:col>1</xdr:col>
                    <xdr:colOff>558800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20" name="Check Box 835">
              <controlPr defaultSize="0" autoFill="0" autoLine="0" autoPict="0">
                <anchor moveWithCells="1">
                  <from>
                    <xdr:col>1</xdr:col>
                    <xdr:colOff>165100</xdr:colOff>
                    <xdr:row>34</xdr:row>
                    <xdr:rowOff>12700</xdr:rowOff>
                  </from>
                  <to>
                    <xdr:col>1</xdr:col>
                    <xdr:colOff>558800</xdr:colOff>
                    <xdr:row>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21" name="Check Box 838">
              <controlPr defaultSize="0" autoFill="0" autoLine="0" autoPict="0">
                <anchor moveWithCells="1">
                  <from>
                    <xdr:col>1</xdr:col>
                    <xdr:colOff>165100</xdr:colOff>
                    <xdr:row>17</xdr:row>
                    <xdr:rowOff>228600</xdr:rowOff>
                  </from>
                  <to>
                    <xdr:col>1</xdr:col>
                    <xdr:colOff>558800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22" name="Check Box 839">
              <controlPr defaultSize="0" autoFill="0" autoLine="0" autoPict="0">
                <anchor moveWithCells="1">
                  <from>
                    <xdr:col>1</xdr:col>
                    <xdr:colOff>165100</xdr:colOff>
                    <xdr:row>19</xdr:row>
                    <xdr:rowOff>215900</xdr:rowOff>
                  </from>
                  <to>
                    <xdr:col>1</xdr:col>
                    <xdr:colOff>558800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23" name="Check Box 929">
              <controlPr defaultSize="0" autoFill="0" autoLine="0" autoPict="0">
                <anchor moveWithCells="1">
                  <from>
                    <xdr:col>1</xdr:col>
                    <xdr:colOff>165100</xdr:colOff>
                    <xdr:row>18</xdr:row>
                    <xdr:rowOff>228600</xdr:rowOff>
                  </from>
                  <to>
                    <xdr:col>1</xdr:col>
                    <xdr:colOff>558800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24" name="Check Box 1163">
              <controlPr defaultSize="0" autoFill="0" autoLine="0" autoPict="0">
                <anchor moveWithCells="1">
                  <from>
                    <xdr:col>1</xdr:col>
                    <xdr:colOff>165100</xdr:colOff>
                    <xdr:row>14</xdr:row>
                    <xdr:rowOff>0</xdr:rowOff>
                  </from>
                  <to>
                    <xdr:col>1</xdr:col>
                    <xdr:colOff>558800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25" name="Check Box 1204">
              <controlPr defaultSize="0" autoFill="0" autoLine="0" autoPict="0">
                <anchor moveWithCells="1">
                  <from>
                    <xdr:col>1</xdr:col>
                    <xdr:colOff>165100</xdr:colOff>
                    <xdr:row>45</xdr:row>
                    <xdr:rowOff>0</xdr:rowOff>
                  </from>
                  <to>
                    <xdr:col>1</xdr:col>
                    <xdr:colOff>558800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26" name="Check Box 1231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241300</xdr:rowOff>
                  </from>
                  <to>
                    <xdr:col>1</xdr:col>
                    <xdr:colOff>558800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84" r:id="rId27" name="Check Box 1764">
              <controlPr defaultSize="0" autoFill="0" autoLine="0" autoPict="0">
                <anchor moveWithCells="1">
                  <from>
                    <xdr:col>1</xdr:col>
                    <xdr:colOff>165100</xdr:colOff>
                    <xdr:row>24</xdr:row>
                    <xdr:rowOff>228600</xdr:rowOff>
                  </from>
                  <to>
                    <xdr:col>1</xdr:col>
                    <xdr:colOff>558800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6" r:id="rId28" name="Check Box 2494">
              <controlPr defaultSize="0" autoFill="0" autoLine="0" autoPict="0">
                <anchor moveWithCells="1">
                  <from>
                    <xdr:col>1</xdr:col>
                    <xdr:colOff>165100</xdr:colOff>
                    <xdr:row>38</xdr:row>
                    <xdr:rowOff>241300</xdr:rowOff>
                  </from>
                  <to>
                    <xdr:col>1</xdr:col>
                    <xdr:colOff>558800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8" r:id="rId29" name="Check Box 3734">
              <controlPr defaultSize="0" autoFill="0" autoLine="0" autoPict="0">
                <anchor moveWithCells="1">
                  <from>
                    <xdr:col>1</xdr:col>
                    <xdr:colOff>165100</xdr:colOff>
                    <xdr:row>20</xdr:row>
                    <xdr:rowOff>215900</xdr:rowOff>
                  </from>
                  <to>
                    <xdr:col>1</xdr:col>
                    <xdr:colOff>558800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7" r:id="rId30" name="Check Box 3983">
              <controlPr defaultSize="0" autoFill="0" autoLine="0" autoPict="0">
                <anchor moveWithCells="1">
                  <from>
                    <xdr:col>1</xdr:col>
                    <xdr:colOff>165100</xdr:colOff>
                    <xdr:row>37</xdr:row>
                    <xdr:rowOff>0</xdr:rowOff>
                  </from>
                  <to>
                    <xdr:col>1</xdr:col>
                    <xdr:colOff>558800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31" name="Check Box 4115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228600</xdr:rowOff>
                  </from>
                  <to>
                    <xdr:col>1</xdr:col>
                    <xdr:colOff>558800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32" name="Check Box 4116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5" r:id="rId33" name="Check Box 4307">
              <controlPr defaultSize="0" autoFill="0" autoLine="0" autoPict="0">
                <anchor moveWithCells="1">
                  <from>
                    <xdr:col>1</xdr:col>
                    <xdr:colOff>165100</xdr:colOff>
                    <xdr:row>45</xdr:row>
                    <xdr:rowOff>228600</xdr:rowOff>
                  </from>
                  <to>
                    <xdr:col>1</xdr:col>
                    <xdr:colOff>558800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2" r:id="rId34" name="Check Box 4454">
              <controlPr defaultSize="0" autoFill="0" autoLine="0" autoPict="0">
                <anchor moveWithCells="1">
                  <from>
                    <xdr:col>1</xdr:col>
                    <xdr:colOff>165100</xdr:colOff>
                    <xdr:row>37</xdr:row>
                    <xdr:rowOff>0</xdr:rowOff>
                  </from>
                  <to>
                    <xdr:col>1</xdr:col>
                    <xdr:colOff>558800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3" r:id="rId35" name="Check Box 4455">
              <controlPr defaultSize="0" autoFill="0" autoLine="0" autoPict="0">
                <anchor moveWithCells="1">
                  <from>
                    <xdr:col>1</xdr:col>
                    <xdr:colOff>165100</xdr:colOff>
                    <xdr:row>27</xdr:row>
                    <xdr:rowOff>228600</xdr:rowOff>
                  </from>
                  <to>
                    <xdr:col>1</xdr:col>
                    <xdr:colOff>558800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7" r:id="rId36" name="Check Box 4809">
              <controlPr defaultSize="0" autoFill="0" autoLine="0" autoPict="0">
                <anchor moveWithCells="1">
                  <from>
                    <xdr:col>1</xdr:col>
                    <xdr:colOff>165100</xdr:colOff>
                    <xdr:row>40</xdr:row>
                    <xdr:rowOff>0</xdr:rowOff>
                  </from>
                  <to>
                    <xdr:col>1</xdr:col>
                    <xdr:colOff>558800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2" r:id="rId37" name="Check Box 4864">
              <controlPr defaultSize="0" autoFill="0" autoLine="0" autoPict="0">
                <anchor moveWithCells="1">
                  <from>
                    <xdr:col>1</xdr:col>
                    <xdr:colOff>165100</xdr:colOff>
                    <xdr:row>48</xdr:row>
                    <xdr:rowOff>0</xdr:rowOff>
                  </from>
                  <to>
                    <xdr:col>1</xdr:col>
                    <xdr:colOff>558800</xdr:colOff>
                    <xdr:row>49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3" r:id="rId38" name="Check Box 4865">
              <controlPr defaultSize="0" autoFill="0" autoLine="0" autoPict="0">
                <anchor moveWithCells="1">
                  <from>
                    <xdr:col>1</xdr:col>
                    <xdr:colOff>165100</xdr:colOff>
                    <xdr:row>49</xdr:row>
                    <xdr:rowOff>0</xdr:rowOff>
                  </from>
                  <to>
                    <xdr:col>1</xdr:col>
                    <xdr:colOff>558800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0" r:id="rId39" name="Check Box 4882">
              <controlPr defaultSize="0" autoFill="0" autoLine="0" autoPict="0">
                <anchor moveWithCells="1">
                  <from>
                    <xdr:col>1</xdr:col>
                    <xdr:colOff>165100</xdr:colOff>
                    <xdr:row>50</xdr:row>
                    <xdr:rowOff>0</xdr:rowOff>
                  </from>
                  <to>
                    <xdr:col>1</xdr:col>
                    <xdr:colOff>558800</xdr:colOff>
                    <xdr:row>51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1" r:id="rId40" name="Check Box 5501">
              <controlPr defaultSize="0" autoFill="0" autoLine="0" autoPict="0">
                <anchor moveWithCells="1">
                  <from>
                    <xdr:col>1</xdr:col>
                    <xdr:colOff>165100</xdr:colOff>
                    <xdr:row>51</xdr:row>
                    <xdr:rowOff>0</xdr:rowOff>
                  </from>
                  <to>
                    <xdr:col>1</xdr:col>
                    <xdr:colOff>558800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2" r:id="rId41" name="Check Box 5502">
              <controlPr defaultSize="0" autoFill="0" autoLine="0" autoPict="0">
                <anchor moveWithCells="1">
                  <from>
                    <xdr:col>1</xdr:col>
                    <xdr:colOff>165100</xdr:colOff>
                    <xdr:row>52</xdr:row>
                    <xdr:rowOff>0</xdr:rowOff>
                  </from>
                  <to>
                    <xdr:col>1</xdr:col>
                    <xdr:colOff>558800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3" r:id="rId42" name="Check Box 5503">
              <controlPr defaultSize="0" autoFill="0" autoLine="0" autoPict="0">
                <anchor moveWithCells="1">
                  <from>
                    <xdr:col>1</xdr:col>
                    <xdr:colOff>165100</xdr:colOff>
                    <xdr:row>52</xdr:row>
                    <xdr:rowOff>228600</xdr:rowOff>
                  </from>
                  <to>
                    <xdr:col>1</xdr:col>
                    <xdr:colOff>558800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0" r:id="rId43" name="Check Box 7230">
              <controlPr defaultSize="0" autoFill="0" autoLine="0" autoPict="0">
                <anchor moveWithCells="1">
                  <from>
                    <xdr:col>1</xdr:col>
                    <xdr:colOff>165100</xdr:colOff>
                    <xdr:row>28</xdr:row>
                    <xdr:rowOff>228600</xdr:rowOff>
                  </from>
                  <to>
                    <xdr:col>1</xdr:col>
                    <xdr:colOff>558800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9" r:id="rId44" name="Check Box 7319">
              <controlPr defaultSize="0" autoFill="0" autoLine="0" autoPict="0">
                <anchor moveWithCells="1">
                  <from>
                    <xdr:col>1</xdr:col>
                    <xdr:colOff>165100</xdr:colOff>
                    <xdr:row>35</xdr:row>
                    <xdr:rowOff>0</xdr:rowOff>
                  </from>
                  <to>
                    <xdr:col>1</xdr:col>
                    <xdr:colOff>546100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2" r:id="rId45" name="Check Box 7372">
              <controlPr defaultSize="0" autoFill="0" autoLine="0" autoPict="0">
                <anchor moveWithCells="1">
                  <from>
                    <xdr:col>1</xdr:col>
                    <xdr:colOff>165100</xdr:colOff>
                    <xdr:row>44</xdr:row>
                    <xdr:rowOff>0</xdr:rowOff>
                  </from>
                  <to>
                    <xdr:col>1</xdr:col>
                    <xdr:colOff>558800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1" r:id="rId46" name="Check Box 7511">
              <controlPr defaultSize="0" autoFill="0" autoLine="0" autoPict="0">
                <anchor moveWithCells="1">
                  <from>
                    <xdr:col>1</xdr:col>
                    <xdr:colOff>165100</xdr:colOff>
                    <xdr:row>41</xdr:row>
                    <xdr:rowOff>241300</xdr:rowOff>
                  </from>
                  <to>
                    <xdr:col>1</xdr:col>
                    <xdr:colOff>558800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185"/>
  <sheetViews>
    <sheetView showGridLines="0" zoomScale="75" zoomScaleNormal="75" workbookViewId="0">
      <selection activeCell="G2" sqref="G2"/>
    </sheetView>
  </sheetViews>
  <sheetFormatPr baseColWidth="10" defaultRowHeight="33"/>
  <cols>
    <col min="1" max="1" width="21.1640625" style="1" customWidth="1"/>
    <col min="2" max="2" width="17" style="12" customWidth="1"/>
    <col min="3" max="3" width="9.33203125" style="1" bestFit="1" customWidth="1"/>
    <col min="4" max="4" width="9.83203125" style="1" bestFit="1" customWidth="1"/>
    <col min="5" max="5" width="10" style="1" customWidth="1"/>
    <col min="6" max="6" width="6.33203125" style="1" customWidth="1"/>
    <col min="7" max="7" width="120" style="17" customWidth="1"/>
    <col min="8" max="8" width="15.83203125" style="29" customWidth="1"/>
    <col min="9" max="9" width="26.6640625" style="48" customWidth="1"/>
    <col min="10" max="10" width="17.1640625" style="1" bestFit="1" customWidth="1"/>
    <col min="11" max="11" width="15.83203125" style="1" customWidth="1"/>
    <col min="12" max="12" width="22.1640625" style="1" bestFit="1" customWidth="1"/>
    <col min="13" max="13" width="27.83203125" bestFit="1" customWidth="1"/>
    <col min="14" max="16384" width="10.83203125" style="1"/>
  </cols>
  <sheetData>
    <row r="1" spans="1:13" s="5" customFormat="1" ht="43" customHeight="1">
      <c r="A1" s="18" t="s">
        <v>295</v>
      </c>
      <c r="B1" s="382">
        <f>'Pricing Worksheet'!F2</f>
        <v>0</v>
      </c>
      <c r="C1" s="382"/>
      <c r="D1" s="382"/>
      <c r="E1" s="383"/>
      <c r="F1" s="383"/>
      <c r="G1" s="16" t="s">
        <v>312</v>
      </c>
      <c r="H1" s="117"/>
      <c r="I1" s="115"/>
      <c r="M1" s="8"/>
    </row>
    <row r="2" spans="1:13" s="5" customFormat="1" ht="43" customHeight="1">
      <c r="A2" s="19" t="s">
        <v>294</v>
      </c>
      <c r="B2" s="382">
        <f>'Pricing Worksheet'!I6</f>
        <v>0</v>
      </c>
      <c r="C2" s="382"/>
      <c r="D2" s="382"/>
      <c r="E2" s="388" t="s">
        <v>378</v>
      </c>
      <c r="F2" s="389"/>
      <c r="G2" s="225"/>
      <c r="H2" s="117"/>
      <c r="I2" s="115"/>
      <c r="M2" s="8"/>
    </row>
    <row r="3" spans="1:13" s="5" customFormat="1" ht="30">
      <c r="A3" s="146">
        <f>'Pricing Worksheet'!F2</f>
        <v>0</v>
      </c>
      <c r="B3" s="120"/>
      <c r="C3" s="13" t="s">
        <v>32</v>
      </c>
      <c r="D3" s="14" t="s">
        <v>318</v>
      </c>
      <c r="E3" s="121">
        <v>1</v>
      </c>
      <c r="F3" s="384" t="s">
        <v>215</v>
      </c>
      <c r="G3" s="385"/>
      <c r="H3" s="115"/>
      <c r="I3" s="116"/>
      <c r="J3" s="116"/>
      <c r="K3" s="116"/>
      <c r="L3" s="116"/>
    </row>
    <row r="4" spans="1:13">
      <c r="A4" s="9"/>
      <c r="B4" s="11" t="s">
        <v>11</v>
      </c>
      <c r="C4" s="3"/>
      <c r="D4" s="174"/>
      <c r="E4" s="3">
        <f>IF('Pricing Worksheet'!C36,0,1)</f>
        <v>1</v>
      </c>
      <c r="F4" s="368" t="s">
        <v>323</v>
      </c>
      <c r="G4" s="369"/>
      <c r="H4" s="48"/>
      <c r="I4" s="2"/>
      <c r="J4" s="2"/>
      <c r="K4" s="2"/>
      <c r="L4" s="15"/>
      <c r="M4" s="1"/>
    </row>
    <row r="5" spans="1:13">
      <c r="A5" s="9"/>
      <c r="B5" s="11" t="s">
        <v>81</v>
      </c>
      <c r="C5" s="3"/>
      <c r="D5" s="174"/>
      <c r="E5" s="3">
        <f>IF('Pricing Worksheet'!C36,1,0)</f>
        <v>0</v>
      </c>
      <c r="F5" s="368" t="s">
        <v>322</v>
      </c>
      <c r="G5" s="369"/>
      <c r="H5" s="48"/>
      <c r="I5" s="2"/>
      <c r="J5" s="2"/>
      <c r="K5" s="2"/>
      <c r="L5" s="15"/>
      <c r="M5" s="1"/>
    </row>
    <row r="6" spans="1:13">
      <c r="A6" s="9"/>
      <c r="B6" s="11" t="s">
        <v>11</v>
      </c>
      <c r="C6" s="3"/>
      <c r="D6" s="3"/>
      <c r="E6" s="3">
        <f>IF('Pricing Worksheet'!C38,0,1)</f>
        <v>1</v>
      </c>
      <c r="F6" s="40" t="s">
        <v>377</v>
      </c>
      <c r="G6" s="43"/>
      <c r="H6" s="48"/>
      <c r="I6" s="2"/>
      <c r="J6" s="2"/>
      <c r="K6" s="2"/>
      <c r="L6" s="15"/>
      <c r="M6" s="1"/>
    </row>
    <row r="7" spans="1:13">
      <c r="A7" s="9"/>
      <c r="B7" s="11" t="s">
        <v>179</v>
      </c>
      <c r="C7" s="3"/>
      <c r="D7" s="3"/>
      <c r="E7" s="3">
        <f>IF('Pricing Worksheet'!C38,1,0)</f>
        <v>0</v>
      </c>
      <c r="F7" s="40" t="s">
        <v>181</v>
      </c>
      <c r="G7" s="43"/>
      <c r="H7" s="48"/>
      <c r="I7" s="2"/>
      <c r="J7" s="2"/>
      <c r="K7" s="2"/>
      <c r="M7" s="1"/>
    </row>
    <row r="8" spans="1:13">
      <c r="A8" s="9"/>
      <c r="B8" s="11" t="s">
        <v>11</v>
      </c>
      <c r="C8" s="3"/>
      <c r="D8" s="3"/>
      <c r="E8" s="6">
        <v>1</v>
      </c>
      <c r="F8" s="40" t="s">
        <v>309</v>
      </c>
      <c r="G8" s="43"/>
      <c r="H8" s="48"/>
      <c r="I8" s="2"/>
      <c r="J8" s="2"/>
      <c r="K8" s="2"/>
      <c r="M8" s="1"/>
    </row>
    <row r="9" spans="1:13">
      <c r="A9" s="10"/>
      <c r="B9" s="11" t="s">
        <v>11</v>
      </c>
      <c r="C9" s="3"/>
      <c r="D9" s="3"/>
      <c r="E9" s="6">
        <v>1</v>
      </c>
      <c r="F9" s="40" t="s">
        <v>216</v>
      </c>
      <c r="G9" s="43"/>
      <c r="H9" s="48"/>
      <c r="I9" s="2"/>
      <c r="J9" s="2"/>
      <c r="K9" s="2"/>
      <c r="M9" s="1"/>
    </row>
    <row r="10" spans="1:13">
      <c r="A10" s="9"/>
      <c r="B10" s="11" t="s">
        <v>11</v>
      </c>
      <c r="C10" s="3"/>
      <c r="D10" s="3"/>
      <c r="E10" s="6">
        <v>1</v>
      </c>
      <c r="F10" s="40" t="s">
        <v>95</v>
      </c>
      <c r="G10" s="43"/>
      <c r="H10" s="48"/>
      <c r="I10" s="2"/>
      <c r="J10" s="2"/>
      <c r="K10" s="2"/>
      <c r="L10" s="15"/>
      <c r="M10" s="1"/>
    </row>
    <row r="11" spans="1:13">
      <c r="A11" s="9"/>
      <c r="B11" s="11" t="s">
        <v>11</v>
      </c>
      <c r="C11" s="3"/>
      <c r="D11" s="3"/>
      <c r="E11" s="6">
        <v>1</v>
      </c>
      <c r="F11" s="40" t="s">
        <v>197</v>
      </c>
      <c r="G11" s="43"/>
      <c r="H11" s="48"/>
      <c r="I11" s="2"/>
      <c r="J11" s="2"/>
      <c r="K11" s="2"/>
      <c r="M11" s="1"/>
    </row>
    <row r="12" spans="1:13">
      <c r="A12" s="9"/>
      <c r="B12" s="11" t="s">
        <v>11</v>
      </c>
      <c r="C12" s="3"/>
      <c r="D12" s="3"/>
      <c r="E12" s="6">
        <v>1</v>
      </c>
      <c r="F12" s="40" t="s">
        <v>176</v>
      </c>
      <c r="G12" s="43"/>
      <c r="H12" s="48"/>
      <c r="I12" s="2"/>
      <c r="J12" s="2"/>
      <c r="K12" s="2"/>
      <c r="M12" s="1"/>
    </row>
    <row r="13" spans="1:13">
      <c r="A13" s="9"/>
      <c r="B13" s="11" t="s">
        <v>11</v>
      </c>
      <c r="C13" s="3"/>
      <c r="D13" s="3"/>
      <c r="E13" s="3">
        <v>1</v>
      </c>
      <c r="F13" s="40" t="s">
        <v>217</v>
      </c>
      <c r="G13" s="43"/>
      <c r="H13" s="48"/>
      <c r="I13" s="2"/>
      <c r="J13" s="2"/>
      <c r="K13" s="2"/>
      <c r="M13" s="1"/>
    </row>
    <row r="14" spans="1:13">
      <c r="A14" s="9"/>
      <c r="B14" s="11" t="s">
        <v>11</v>
      </c>
      <c r="C14" s="3"/>
      <c r="D14" s="174"/>
      <c r="E14" s="3">
        <f>IF('Pricing Worksheet'!C13,0,1)</f>
        <v>1</v>
      </c>
      <c r="F14" s="168" t="s">
        <v>85</v>
      </c>
      <c r="G14" s="159"/>
      <c r="H14" s="48"/>
      <c r="I14" s="2"/>
      <c r="J14" s="2"/>
      <c r="K14" s="2"/>
      <c r="M14" s="1"/>
    </row>
    <row r="15" spans="1:13">
      <c r="A15" s="9"/>
      <c r="B15" s="11" t="s">
        <v>13</v>
      </c>
      <c r="C15" s="3"/>
      <c r="D15" s="174"/>
      <c r="E15" s="3">
        <f>IF('Pricing Worksheet'!C13,1,0)</f>
        <v>0</v>
      </c>
      <c r="F15" s="168" t="s">
        <v>218</v>
      </c>
      <c r="G15" s="159"/>
      <c r="H15" s="48"/>
      <c r="I15" s="2"/>
      <c r="J15" s="2"/>
      <c r="K15" s="2"/>
      <c r="M15" s="1"/>
    </row>
    <row r="16" spans="1:13">
      <c r="A16" s="44"/>
      <c r="B16" s="11" t="s">
        <v>14</v>
      </c>
      <c r="C16" s="3"/>
      <c r="D16" s="174"/>
      <c r="E16" s="6">
        <f>IF('Pricing Worksheet'!C14,1,0)</f>
        <v>0</v>
      </c>
      <c r="F16" s="168" t="s">
        <v>319</v>
      </c>
      <c r="G16" s="159"/>
      <c r="H16" s="48"/>
      <c r="I16" s="2"/>
      <c r="J16" s="2"/>
      <c r="K16" s="2"/>
      <c r="M16" s="1"/>
    </row>
    <row r="17" spans="1:13">
      <c r="A17" s="44"/>
      <c r="B17" s="11" t="s">
        <v>18</v>
      </c>
      <c r="C17" s="3"/>
      <c r="D17" s="174"/>
      <c r="E17" s="6">
        <f>IF('Pricing Worksheet'!C15,1,0)</f>
        <v>0</v>
      </c>
      <c r="F17" s="168" t="s">
        <v>320</v>
      </c>
      <c r="G17" s="159"/>
      <c r="H17" s="48"/>
      <c r="I17" s="2"/>
      <c r="J17" s="2"/>
      <c r="K17" s="2"/>
      <c r="M17" s="1"/>
    </row>
    <row r="18" spans="1:13">
      <c r="A18" s="9"/>
      <c r="B18" s="11" t="s">
        <v>11</v>
      </c>
      <c r="C18" s="3"/>
      <c r="D18" s="174"/>
      <c r="E18" s="6">
        <v>1</v>
      </c>
      <c r="F18" s="168" t="s">
        <v>220</v>
      </c>
      <c r="G18" s="159"/>
      <c r="H18" s="48"/>
      <c r="I18" s="2"/>
      <c r="J18" s="2"/>
      <c r="K18" s="2"/>
      <c r="M18" s="1"/>
    </row>
    <row r="19" spans="1:13">
      <c r="A19" s="9"/>
      <c r="B19" s="11" t="s">
        <v>23</v>
      </c>
      <c r="C19" s="3"/>
      <c r="D19" s="3"/>
      <c r="E19" s="6">
        <f>IF('Pricing Worksheet'!C37,1,0)</f>
        <v>0</v>
      </c>
      <c r="F19" s="40" t="s">
        <v>92</v>
      </c>
      <c r="G19" s="43"/>
      <c r="H19" s="48"/>
      <c r="I19" s="2"/>
      <c r="J19" s="2"/>
      <c r="K19" s="2"/>
      <c r="M19" s="1"/>
    </row>
    <row r="20" spans="1:13">
      <c r="A20" s="147">
        <f>'Pricing Worksheet'!F2</f>
        <v>0</v>
      </c>
      <c r="B20" s="122"/>
      <c r="C20" s="13" t="s">
        <v>32</v>
      </c>
      <c r="D20" s="14" t="s">
        <v>318</v>
      </c>
      <c r="E20" s="123">
        <v>1</v>
      </c>
      <c r="F20" s="372" t="s">
        <v>219</v>
      </c>
      <c r="G20" s="373"/>
      <c r="H20" s="48"/>
      <c r="I20" s="2"/>
      <c r="J20" s="2"/>
      <c r="K20" s="2"/>
      <c r="M20" s="1"/>
    </row>
    <row r="21" spans="1:13">
      <c r="A21" s="9"/>
      <c r="B21" s="11" t="s">
        <v>14</v>
      </c>
      <c r="C21" s="3"/>
      <c r="D21" s="3"/>
      <c r="E21" s="6">
        <f>IF('Pricing Worksheet'!C14,1,0)</f>
        <v>0</v>
      </c>
      <c r="F21" s="40" t="s">
        <v>54</v>
      </c>
      <c r="G21" s="43"/>
      <c r="H21" s="48"/>
      <c r="I21" s="2"/>
      <c r="J21" s="2"/>
      <c r="K21" s="2"/>
      <c r="L21" s="15"/>
      <c r="M21" s="1"/>
    </row>
    <row r="22" spans="1:13">
      <c r="A22" s="9"/>
      <c r="B22" s="11" t="s">
        <v>18</v>
      </c>
      <c r="C22" s="3"/>
      <c r="D22" s="3"/>
      <c r="E22" s="6">
        <f>IF('Pricing Worksheet'!C15,1,0)</f>
        <v>0</v>
      </c>
      <c r="F22" s="40" t="s">
        <v>49</v>
      </c>
      <c r="G22" s="43"/>
      <c r="H22" s="48"/>
      <c r="I22" s="2"/>
      <c r="J22" s="2"/>
      <c r="K22" s="2"/>
      <c r="M22" s="1"/>
    </row>
    <row r="23" spans="1:13">
      <c r="A23" s="23"/>
      <c r="B23" s="11" t="s">
        <v>11</v>
      </c>
      <c r="C23" s="22"/>
      <c r="D23" s="175"/>
      <c r="E23" s="3">
        <v>1</v>
      </c>
      <c r="F23" s="168" t="s">
        <v>222</v>
      </c>
      <c r="G23" s="159"/>
      <c r="H23" s="48"/>
      <c r="I23" s="1"/>
      <c r="L23"/>
      <c r="M23" s="1"/>
    </row>
    <row r="24" spans="1:13">
      <c r="A24" s="30"/>
      <c r="B24" s="11" t="s">
        <v>11</v>
      </c>
      <c r="C24" s="22"/>
      <c r="D24" s="22"/>
      <c r="E24" s="3">
        <v>1</v>
      </c>
      <c r="F24" s="40" t="s">
        <v>267</v>
      </c>
      <c r="G24" s="43"/>
      <c r="H24" s="48"/>
      <c r="I24" s="2"/>
      <c r="J24" s="2"/>
      <c r="K24" s="2"/>
      <c r="M24" s="1"/>
    </row>
    <row r="25" spans="1:13">
      <c r="A25" s="30"/>
      <c r="B25" s="11" t="s">
        <v>13</v>
      </c>
      <c r="C25" s="22"/>
      <c r="D25" s="22"/>
      <c r="E25" s="6">
        <f>IF('Pricing Worksheet'!C13,1,0)</f>
        <v>0</v>
      </c>
      <c r="F25" s="386" t="s">
        <v>321</v>
      </c>
      <c r="G25" s="387"/>
      <c r="H25" s="48"/>
      <c r="I25" s="2"/>
      <c r="J25" s="2"/>
      <c r="K25" s="2"/>
      <c r="M25" s="1"/>
    </row>
    <row r="26" spans="1:13">
      <c r="A26" s="9"/>
      <c r="B26" s="11" t="s">
        <v>13</v>
      </c>
      <c r="C26" s="3"/>
      <c r="D26" s="3"/>
      <c r="E26" s="6">
        <f>IF('Pricing Worksheet'!C13,1,0)</f>
        <v>0</v>
      </c>
      <c r="F26" s="40" t="s">
        <v>221</v>
      </c>
      <c r="G26" s="43"/>
      <c r="H26" s="48"/>
      <c r="I26" s="2"/>
      <c r="J26" s="2"/>
      <c r="K26" s="2"/>
      <c r="M26" s="1"/>
    </row>
    <row r="27" spans="1:13">
      <c r="A27" s="7"/>
      <c r="B27" s="11" t="s">
        <v>11</v>
      </c>
      <c r="C27" s="3"/>
      <c r="D27" s="3"/>
      <c r="E27" s="3">
        <v>1</v>
      </c>
      <c r="F27" s="41" t="s">
        <v>287</v>
      </c>
      <c r="G27" s="43"/>
      <c r="H27" s="48"/>
      <c r="I27" s="1"/>
      <c r="L27"/>
      <c r="M27" s="1"/>
    </row>
    <row r="28" spans="1:13">
      <c r="A28" s="7"/>
      <c r="B28" s="11" t="s">
        <v>20</v>
      </c>
      <c r="C28" s="3"/>
      <c r="D28" s="3"/>
      <c r="E28" s="6">
        <f>IF('Pricing Worksheet'!C32,1,0)</f>
        <v>0</v>
      </c>
      <c r="F28" s="41" t="s">
        <v>313</v>
      </c>
      <c r="G28" s="43"/>
      <c r="H28" s="48"/>
      <c r="I28" s="2"/>
      <c r="J28" s="2"/>
      <c r="K28" s="2"/>
      <c r="L28"/>
      <c r="M28" s="1"/>
    </row>
    <row r="29" spans="1:13">
      <c r="A29" s="7"/>
      <c r="B29" s="11" t="s">
        <v>14</v>
      </c>
      <c r="C29" s="3"/>
      <c r="D29" s="3"/>
      <c r="E29" s="6">
        <f>IF('Pricing Worksheet'!C14,1,0)</f>
        <v>0</v>
      </c>
      <c r="F29" s="41" t="s">
        <v>266</v>
      </c>
      <c r="G29" s="43"/>
      <c r="H29" s="48"/>
      <c r="I29" s="2"/>
      <c r="K29" s="2"/>
      <c r="L29"/>
      <c r="M29" s="1"/>
    </row>
    <row r="30" spans="1:13">
      <c r="A30" s="7"/>
      <c r="B30" s="11" t="s">
        <v>11</v>
      </c>
      <c r="C30" s="3"/>
      <c r="D30" s="3"/>
      <c r="E30" s="3">
        <v>1</v>
      </c>
      <c r="F30" s="41" t="s">
        <v>223</v>
      </c>
      <c r="G30" s="43"/>
      <c r="H30" s="48"/>
      <c r="I30" s="2"/>
      <c r="J30" s="2"/>
      <c r="K30" s="2"/>
      <c r="L30"/>
      <c r="M30" s="1"/>
    </row>
    <row r="31" spans="1:13">
      <c r="A31" s="7"/>
      <c r="B31" s="11" t="s">
        <v>12</v>
      </c>
      <c r="C31" s="3"/>
      <c r="D31" s="3"/>
      <c r="E31" s="6">
        <f>IF('Pricing Worksheet'!C12,1,0)</f>
        <v>0</v>
      </c>
      <c r="F31" s="41" t="s">
        <v>47</v>
      </c>
      <c r="G31" s="43"/>
      <c r="H31" s="48"/>
      <c r="I31" s="2"/>
      <c r="J31" s="2"/>
      <c r="K31" s="2"/>
      <c r="L31"/>
      <c r="M31" s="1"/>
    </row>
    <row r="32" spans="1:13">
      <c r="A32" s="126">
        <f>'Pricing Worksheet'!F2</f>
        <v>0</v>
      </c>
      <c r="B32" s="125"/>
      <c r="C32" s="13" t="s">
        <v>32</v>
      </c>
      <c r="D32" s="14" t="s">
        <v>318</v>
      </c>
      <c r="E32" s="124">
        <v>1</v>
      </c>
      <c r="F32" s="366" t="s">
        <v>224</v>
      </c>
      <c r="G32" s="367"/>
      <c r="H32" s="48"/>
      <c r="I32" s="1"/>
      <c r="M32" s="1"/>
    </row>
    <row r="33" spans="1:13">
      <c r="A33" s="9"/>
      <c r="B33" s="11" t="s">
        <v>11</v>
      </c>
      <c r="C33" s="3"/>
      <c r="D33" s="3"/>
      <c r="E33" s="6">
        <v>1</v>
      </c>
      <c r="F33" s="41" t="s">
        <v>225</v>
      </c>
      <c r="G33" s="43"/>
      <c r="H33" s="48"/>
      <c r="I33" s="2"/>
      <c r="J33" s="2"/>
      <c r="K33" s="2"/>
      <c r="M33" s="1"/>
    </row>
    <row r="34" spans="1:13">
      <c r="A34" s="9"/>
      <c r="B34" s="11" t="s">
        <v>11</v>
      </c>
      <c r="C34" s="3"/>
      <c r="D34" s="3"/>
      <c r="E34" s="6">
        <v>1</v>
      </c>
      <c r="F34" s="41" t="s">
        <v>226</v>
      </c>
      <c r="G34" s="43"/>
      <c r="H34" s="48"/>
      <c r="I34" s="2"/>
      <c r="J34" s="2"/>
      <c r="K34" s="2"/>
      <c r="M34" s="1"/>
    </row>
    <row r="35" spans="1:13">
      <c r="A35" s="9"/>
      <c r="B35" s="11" t="s">
        <v>11</v>
      </c>
      <c r="C35" s="3"/>
      <c r="D35" s="3"/>
      <c r="E35" s="6">
        <v>1</v>
      </c>
      <c r="F35" s="41" t="s">
        <v>227</v>
      </c>
      <c r="G35" s="43"/>
      <c r="H35" s="48"/>
      <c r="I35" s="2"/>
      <c r="J35" s="2"/>
      <c r="K35" s="2"/>
      <c r="M35" s="1"/>
    </row>
    <row r="36" spans="1:13">
      <c r="A36" s="9"/>
      <c r="B36" s="11" t="s">
        <v>11</v>
      </c>
      <c r="C36" s="3"/>
      <c r="D36" s="3"/>
      <c r="E36" s="6">
        <v>1</v>
      </c>
      <c r="F36" s="41" t="s">
        <v>228</v>
      </c>
      <c r="G36" s="43"/>
      <c r="H36" s="48"/>
      <c r="I36" s="2"/>
      <c r="J36" s="2"/>
      <c r="K36" s="2"/>
      <c r="M36" s="1"/>
    </row>
    <row r="37" spans="1:13">
      <c r="A37" s="9"/>
      <c r="B37" s="11" t="s">
        <v>11</v>
      </c>
      <c r="C37" s="3"/>
      <c r="D37" s="3"/>
      <c r="E37" s="6">
        <v>1</v>
      </c>
      <c r="F37" s="41" t="s">
        <v>268</v>
      </c>
      <c r="G37" s="43"/>
      <c r="H37" s="48"/>
      <c r="I37" s="2"/>
      <c r="J37" s="2"/>
      <c r="K37" s="2"/>
      <c r="M37" s="1"/>
    </row>
    <row r="38" spans="1:13">
      <c r="A38" s="9"/>
      <c r="B38" s="11" t="s">
        <v>11</v>
      </c>
      <c r="C38" s="3"/>
      <c r="D38" s="3"/>
      <c r="E38" s="6">
        <v>1</v>
      </c>
      <c r="F38" s="41" t="s">
        <v>372</v>
      </c>
      <c r="G38" s="43"/>
      <c r="H38" s="48"/>
      <c r="I38" s="2"/>
      <c r="J38" s="2"/>
      <c r="K38" s="2"/>
      <c r="M38" s="1"/>
    </row>
    <row r="39" spans="1:13">
      <c r="A39" s="9"/>
      <c r="B39" s="11" t="s">
        <v>11</v>
      </c>
      <c r="C39" s="3"/>
      <c r="D39" s="3"/>
      <c r="E39" s="6">
        <v>1</v>
      </c>
      <c r="F39" s="41" t="s">
        <v>229</v>
      </c>
      <c r="G39" s="43"/>
      <c r="H39" s="48"/>
      <c r="I39" s="1"/>
      <c r="M39" s="1"/>
    </row>
    <row r="40" spans="1:13">
      <c r="A40" s="9"/>
      <c r="B40" s="11" t="s">
        <v>11</v>
      </c>
      <c r="C40" s="3"/>
      <c r="D40" s="3"/>
      <c r="E40" s="6">
        <v>1</v>
      </c>
      <c r="F40" s="41" t="s">
        <v>50</v>
      </c>
      <c r="G40" s="43"/>
      <c r="H40" s="48"/>
      <c r="I40" s="2"/>
      <c r="J40" s="2"/>
      <c r="K40" s="2"/>
      <c r="M40" s="1"/>
    </row>
    <row r="41" spans="1:13" ht="30">
      <c r="A41" s="9"/>
      <c r="B41" s="11" t="s">
        <v>11</v>
      </c>
      <c r="C41" s="3"/>
      <c r="D41" s="3"/>
      <c r="E41" s="6">
        <v>1</v>
      </c>
      <c r="F41" s="170" t="s">
        <v>371</v>
      </c>
      <c r="G41" s="171"/>
      <c r="H41" s="48"/>
      <c r="I41" s="2"/>
      <c r="J41" s="2"/>
      <c r="K41" s="2"/>
      <c r="M41" s="1"/>
    </row>
    <row r="42" spans="1:13">
      <c r="A42" s="9"/>
      <c r="B42" s="11" t="s">
        <v>11</v>
      </c>
      <c r="C42" s="3"/>
      <c r="D42" s="3"/>
      <c r="E42" s="6">
        <v>1</v>
      </c>
      <c r="F42" s="41" t="s">
        <v>230</v>
      </c>
      <c r="G42" s="43"/>
      <c r="H42" s="48"/>
      <c r="I42" s="1"/>
      <c r="M42" s="1"/>
    </row>
    <row r="43" spans="1:13">
      <c r="A43" s="9"/>
      <c r="B43" s="11" t="s">
        <v>68</v>
      </c>
      <c r="C43" s="3"/>
      <c r="D43" s="174"/>
      <c r="E43" s="6">
        <f>IF('Pricing Worksheet'!C26,1,0)</f>
        <v>0</v>
      </c>
      <c r="F43" s="169" t="s">
        <v>86</v>
      </c>
      <c r="G43" s="159"/>
      <c r="H43" s="48"/>
      <c r="I43" s="1"/>
      <c r="M43" s="1"/>
    </row>
    <row r="44" spans="1:13">
      <c r="A44" s="9"/>
      <c r="B44" s="11" t="s">
        <v>11</v>
      </c>
      <c r="C44" s="3"/>
      <c r="D44" s="3"/>
      <c r="E44" s="6">
        <v>1</v>
      </c>
      <c r="F44" s="41" t="s">
        <v>231</v>
      </c>
      <c r="G44" s="43"/>
      <c r="H44" s="48"/>
      <c r="I44" s="2"/>
      <c r="J44" s="2"/>
      <c r="K44" s="2"/>
      <c r="M44" s="1"/>
    </row>
    <row r="45" spans="1:13" ht="30">
      <c r="A45" s="9"/>
      <c r="B45" s="11" t="s">
        <v>11</v>
      </c>
      <c r="C45" s="3"/>
      <c r="D45" s="3"/>
      <c r="E45" s="6">
        <v>1</v>
      </c>
      <c r="F45" s="160" t="s">
        <v>300</v>
      </c>
      <c r="G45" s="43"/>
      <c r="H45" s="48"/>
      <c r="I45" s="2"/>
      <c r="J45" s="2"/>
      <c r="K45" s="2"/>
      <c r="M45" s="1"/>
    </row>
    <row r="46" spans="1:13">
      <c r="A46" s="9"/>
      <c r="B46" s="11" t="s">
        <v>11</v>
      </c>
      <c r="C46" s="3"/>
      <c r="D46" s="3"/>
      <c r="E46" s="6">
        <v>1</v>
      </c>
      <c r="F46" s="41" t="s">
        <v>288</v>
      </c>
      <c r="G46" s="43"/>
      <c r="H46" s="48"/>
      <c r="I46" s="2"/>
      <c r="J46" s="2"/>
      <c r="M46" s="1"/>
    </row>
    <row r="47" spans="1:13">
      <c r="A47" s="9"/>
      <c r="B47" s="11" t="s">
        <v>11</v>
      </c>
      <c r="C47" s="3"/>
      <c r="D47" s="3"/>
      <c r="E47" s="6">
        <v>1</v>
      </c>
      <c r="F47" s="41" t="s">
        <v>286</v>
      </c>
      <c r="G47" s="43"/>
      <c r="H47" s="48"/>
      <c r="I47" s="1"/>
      <c r="M47" s="1"/>
    </row>
    <row r="48" spans="1:13">
      <c r="A48" s="9"/>
      <c r="B48" s="11" t="s">
        <v>11</v>
      </c>
      <c r="C48" s="3"/>
      <c r="D48" s="3"/>
      <c r="E48" s="6">
        <v>1</v>
      </c>
      <c r="F48" s="42" t="s">
        <v>289</v>
      </c>
      <c r="G48" s="43"/>
      <c r="H48" s="48"/>
      <c r="I48" s="2"/>
      <c r="J48" s="2"/>
      <c r="M48" s="1"/>
    </row>
    <row r="49" spans="1:13">
      <c r="A49" s="9"/>
      <c r="B49" s="11" t="s">
        <v>11</v>
      </c>
      <c r="C49" s="3"/>
      <c r="D49" s="3"/>
      <c r="E49" s="6">
        <v>1</v>
      </c>
      <c r="F49" s="41" t="s">
        <v>51</v>
      </c>
      <c r="G49" s="43"/>
      <c r="H49" s="48"/>
      <c r="I49" s="1"/>
      <c r="M49" s="1"/>
    </row>
    <row r="50" spans="1:13">
      <c r="A50" s="30"/>
      <c r="B50" s="66" t="s">
        <v>11</v>
      </c>
      <c r="C50" s="67"/>
      <c r="D50" s="3"/>
      <c r="E50" s="68">
        <v>1</v>
      </c>
      <c r="F50" s="112" t="s">
        <v>290</v>
      </c>
      <c r="G50" s="43"/>
      <c r="H50" s="48"/>
      <c r="I50" s="1"/>
      <c r="M50" s="1"/>
    </row>
    <row r="51" spans="1:13">
      <c r="A51" s="129">
        <f>'Pricing Worksheet'!F2</f>
        <v>0</v>
      </c>
      <c r="B51" s="127"/>
      <c r="C51" s="13" t="s">
        <v>32</v>
      </c>
      <c r="D51" s="14" t="s">
        <v>318</v>
      </c>
      <c r="E51" s="128">
        <v>1</v>
      </c>
      <c r="F51" s="380" t="s">
        <v>232</v>
      </c>
      <c r="G51" s="381"/>
      <c r="H51" s="48"/>
      <c r="I51" s="1"/>
      <c r="M51" s="1"/>
    </row>
    <row r="52" spans="1:13">
      <c r="A52" s="9"/>
      <c r="B52" s="11" t="s">
        <v>11</v>
      </c>
      <c r="C52" s="3"/>
      <c r="D52" s="3"/>
      <c r="E52" s="3">
        <v>1</v>
      </c>
      <c r="F52" s="40" t="s">
        <v>233</v>
      </c>
      <c r="G52" s="43"/>
      <c r="H52" s="48"/>
      <c r="I52" s="1"/>
      <c r="M52" s="1"/>
    </row>
    <row r="53" spans="1:13">
      <c r="A53" s="9"/>
      <c r="B53" s="11" t="s">
        <v>11</v>
      </c>
      <c r="C53" s="3"/>
      <c r="D53" s="174"/>
      <c r="E53" s="3">
        <v>1</v>
      </c>
      <c r="F53" s="168" t="s">
        <v>234</v>
      </c>
      <c r="G53" s="159"/>
      <c r="H53" s="48"/>
      <c r="I53" s="1"/>
      <c r="M53" s="1"/>
    </row>
    <row r="54" spans="1:13">
      <c r="A54" s="9"/>
      <c r="B54" s="11" t="s">
        <v>11</v>
      </c>
      <c r="C54" s="3"/>
      <c r="D54" s="3"/>
      <c r="E54" s="3">
        <v>1</v>
      </c>
      <c r="F54" s="40" t="s">
        <v>235</v>
      </c>
      <c r="G54" s="43"/>
      <c r="H54" s="48"/>
      <c r="I54" s="1"/>
      <c r="M54" s="1"/>
    </row>
    <row r="55" spans="1:13">
      <c r="A55" s="9"/>
      <c r="B55" s="11" t="s">
        <v>11</v>
      </c>
      <c r="C55" s="3"/>
      <c r="D55" s="3"/>
      <c r="E55" s="3">
        <v>1</v>
      </c>
      <c r="F55" s="40" t="s">
        <v>236</v>
      </c>
      <c r="G55" s="43"/>
      <c r="H55" s="48"/>
      <c r="I55" s="1"/>
      <c r="M55" s="1"/>
    </row>
    <row r="56" spans="1:13">
      <c r="A56" s="9"/>
      <c r="B56" s="11" t="s">
        <v>20</v>
      </c>
      <c r="C56" s="3"/>
      <c r="D56" s="3"/>
      <c r="E56" s="3">
        <f>IF('Pricing Worksheet'!C32,1,0)</f>
        <v>0</v>
      </c>
      <c r="F56" s="40" t="s">
        <v>237</v>
      </c>
      <c r="G56" s="43"/>
      <c r="H56" s="48"/>
      <c r="I56" s="1"/>
      <c r="M56" s="1"/>
    </row>
    <row r="57" spans="1:13">
      <c r="A57" s="9"/>
      <c r="B57" s="11" t="s">
        <v>11</v>
      </c>
      <c r="C57" s="3"/>
      <c r="D57" s="3"/>
      <c r="E57" s="3">
        <v>1</v>
      </c>
      <c r="F57" s="40" t="s">
        <v>364</v>
      </c>
      <c r="G57" s="43"/>
      <c r="H57" s="48"/>
      <c r="I57" s="1"/>
      <c r="M57" s="1"/>
    </row>
    <row r="58" spans="1:13">
      <c r="A58" s="9"/>
      <c r="B58" s="11" t="s">
        <v>11</v>
      </c>
      <c r="C58" s="3"/>
      <c r="D58" s="3"/>
      <c r="E58" s="3">
        <v>1</v>
      </c>
      <c r="F58" s="40" t="s">
        <v>238</v>
      </c>
      <c r="G58" s="43"/>
      <c r="H58" s="48"/>
      <c r="I58" s="1"/>
      <c r="M58" s="1"/>
    </row>
    <row r="59" spans="1:13">
      <c r="A59" s="9"/>
      <c r="B59" s="11" t="s">
        <v>11</v>
      </c>
      <c r="C59" s="3"/>
      <c r="D59" s="3"/>
      <c r="E59" s="3">
        <v>1</v>
      </c>
      <c r="F59" s="40" t="s">
        <v>291</v>
      </c>
      <c r="G59" s="43"/>
      <c r="H59" s="48"/>
      <c r="I59" s="1"/>
      <c r="M59" s="1"/>
    </row>
    <row r="60" spans="1:13">
      <c r="A60" s="9"/>
      <c r="B60" s="11" t="s">
        <v>11</v>
      </c>
      <c r="C60" s="3"/>
      <c r="D60" s="3"/>
      <c r="E60" s="6">
        <v>1</v>
      </c>
      <c r="F60" s="40" t="s">
        <v>87</v>
      </c>
      <c r="G60" s="43"/>
      <c r="H60" s="48"/>
      <c r="I60" s="1"/>
      <c r="M60" s="1"/>
    </row>
    <row r="61" spans="1:13">
      <c r="A61" s="9"/>
      <c r="B61" s="11" t="s">
        <v>14</v>
      </c>
      <c r="C61" s="3"/>
      <c r="D61" s="3"/>
      <c r="E61" s="6">
        <f>IF('Pricing Worksheet'!C14,1,0)</f>
        <v>0</v>
      </c>
      <c r="F61" s="40" t="s">
        <v>365</v>
      </c>
      <c r="G61" s="43"/>
      <c r="H61" s="188"/>
      <c r="I61" s="1"/>
      <c r="M61" s="1"/>
    </row>
    <row r="62" spans="1:13">
      <c r="A62" s="9"/>
      <c r="B62" s="11" t="s">
        <v>11</v>
      </c>
      <c r="C62" s="3"/>
      <c r="D62" s="3"/>
      <c r="E62" s="3">
        <v>1</v>
      </c>
      <c r="F62" s="40" t="s">
        <v>307</v>
      </c>
      <c r="G62" s="43"/>
      <c r="H62" s="48"/>
      <c r="I62" s="1"/>
      <c r="M62" s="1"/>
    </row>
    <row r="63" spans="1:13">
      <c r="A63" s="9"/>
      <c r="B63" s="11" t="s">
        <v>11</v>
      </c>
      <c r="C63" s="3"/>
      <c r="D63" s="174"/>
      <c r="E63" s="3">
        <v>1</v>
      </c>
      <c r="F63" s="168" t="s">
        <v>366</v>
      </c>
      <c r="G63" s="159"/>
      <c r="H63" s="48"/>
      <c r="I63" s="1"/>
      <c r="L63" s="8"/>
      <c r="M63" s="1"/>
    </row>
    <row r="64" spans="1:13">
      <c r="A64" s="9"/>
      <c r="B64" s="11" t="s">
        <v>11</v>
      </c>
      <c r="C64" s="3"/>
      <c r="D64" s="174"/>
      <c r="E64" s="3">
        <v>1</v>
      </c>
      <c r="F64" s="168" t="s">
        <v>367</v>
      </c>
      <c r="G64" s="159"/>
      <c r="H64" s="48"/>
      <c r="I64" s="1"/>
      <c r="M64" s="1"/>
    </row>
    <row r="65" spans="1:13">
      <c r="A65" s="9"/>
      <c r="B65" s="11" t="s">
        <v>24</v>
      </c>
      <c r="C65" s="3"/>
      <c r="D65" s="174"/>
      <c r="E65" s="3">
        <f>IF('Pricing Worksheet'!C39,1,0)</f>
        <v>0</v>
      </c>
      <c r="F65" s="168" t="s">
        <v>368</v>
      </c>
      <c r="G65" s="159"/>
      <c r="H65" s="48"/>
      <c r="I65" s="1"/>
      <c r="M65" s="1"/>
    </row>
    <row r="66" spans="1:13">
      <c r="A66" s="9"/>
      <c r="B66" s="11" t="s">
        <v>25</v>
      </c>
      <c r="C66" s="3"/>
      <c r="D66" s="174"/>
      <c r="E66" s="3">
        <f>IF('Pricing Worksheet'!C42,1,0)</f>
        <v>0</v>
      </c>
      <c r="F66" s="168" t="s">
        <v>324</v>
      </c>
      <c r="G66" s="159"/>
      <c r="H66" s="48"/>
      <c r="I66" s="1"/>
      <c r="M66" s="1"/>
    </row>
    <row r="67" spans="1:13">
      <c r="A67" s="9"/>
      <c r="B67" s="11" t="s">
        <v>11</v>
      </c>
      <c r="C67" s="3"/>
      <c r="D67" s="3"/>
      <c r="E67" s="6">
        <v>1</v>
      </c>
      <c r="F67" s="40" t="s">
        <v>369</v>
      </c>
      <c r="G67" s="43"/>
      <c r="H67" s="48"/>
      <c r="I67" s="1"/>
      <c r="M67" s="1"/>
    </row>
    <row r="68" spans="1:13">
      <c r="A68" s="9"/>
      <c r="B68" s="11" t="s">
        <v>14</v>
      </c>
      <c r="C68" s="3"/>
      <c r="D68" s="3"/>
      <c r="E68" s="6">
        <f>IF('Pricing Worksheet'!C14,1,0)</f>
        <v>0</v>
      </c>
      <c r="F68" s="40" t="s">
        <v>370</v>
      </c>
      <c r="G68" s="43"/>
      <c r="H68" s="48"/>
      <c r="I68" s="1"/>
      <c r="M68" s="1"/>
    </row>
    <row r="69" spans="1:13">
      <c r="A69" s="9"/>
      <c r="B69" s="11" t="s">
        <v>20</v>
      </c>
      <c r="C69" s="3"/>
      <c r="D69" s="3"/>
      <c r="E69" s="6">
        <f>IF('Pricing Worksheet'!C32,1,0)</f>
        <v>0</v>
      </c>
      <c r="F69" s="40" t="s">
        <v>103</v>
      </c>
      <c r="G69" s="43"/>
      <c r="H69" s="48"/>
      <c r="I69" s="1"/>
      <c r="J69" s="2"/>
      <c r="M69" s="1"/>
    </row>
    <row r="70" spans="1:13">
      <c r="A70" s="9"/>
      <c r="B70" s="11" t="s">
        <v>11</v>
      </c>
      <c r="C70" s="3"/>
      <c r="D70" s="3"/>
      <c r="E70" s="6">
        <v>1</v>
      </c>
      <c r="F70" s="40" t="s">
        <v>98</v>
      </c>
      <c r="G70" s="43"/>
      <c r="H70" s="48"/>
      <c r="I70" s="1"/>
      <c r="M70" s="1"/>
    </row>
    <row r="71" spans="1:13">
      <c r="A71" s="30"/>
      <c r="B71" s="11" t="s">
        <v>11</v>
      </c>
      <c r="C71" s="3"/>
      <c r="D71" s="3"/>
      <c r="E71" s="3">
        <v>1</v>
      </c>
      <c r="F71" s="40" t="s">
        <v>296</v>
      </c>
      <c r="G71" s="43"/>
      <c r="H71" s="48"/>
      <c r="I71" s="1"/>
      <c r="M71" s="1"/>
    </row>
    <row r="72" spans="1:13">
      <c r="A72" s="130">
        <f>'Pricing Worksheet'!F2</f>
        <v>0</v>
      </c>
      <c r="B72" s="131"/>
      <c r="C72" s="13" t="s">
        <v>32</v>
      </c>
      <c r="D72" s="14" t="s">
        <v>318</v>
      </c>
      <c r="E72" s="132">
        <v>1</v>
      </c>
      <c r="F72" s="364" t="s">
        <v>239</v>
      </c>
      <c r="G72" s="365"/>
      <c r="H72" s="48"/>
      <c r="I72" s="1"/>
      <c r="K72" s="2"/>
      <c r="M72" s="1"/>
    </row>
    <row r="73" spans="1:13">
      <c r="A73" s="9"/>
      <c r="B73" s="11" t="s">
        <v>11</v>
      </c>
      <c r="C73" s="3"/>
      <c r="D73" s="3"/>
      <c r="E73" s="3">
        <v>1</v>
      </c>
      <c r="F73" s="40" t="s">
        <v>240</v>
      </c>
      <c r="G73" s="43"/>
      <c r="H73" s="48"/>
      <c r="I73" s="1"/>
      <c r="M73" s="1"/>
    </row>
    <row r="74" spans="1:13">
      <c r="A74" s="9"/>
      <c r="B74" s="11" t="s">
        <v>11</v>
      </c>
      <c r="C74" s="3"/>
      <c r="D74" s="3"/>
      <c r="E74" s="3">
        <v>1</v>
      </c>
      <c r="F74" s="40" t="s">
        <v>339</v>
      </c>
      <c r="G74" s="43"/>
      <c r="H74" s="48"/>
      <c r="I74" s="1"/>
      <c r="M74" s="1"/>
    </row>
    <row r="75" spans="1:13">
      <c r="A75" s="9"/>
      <c r="B75" s="11" t="s">
        <v>11</v>
      </c>
      <c r="C75" s="3"/>
      <c r="D75" s="3"/>
      <c r="E75" s="3">
        <v>1</v>
      </c>
      <c r="F75" s="40" t="s">
        <v>241</v>
      </c>
      <c r="G75" s="43"/>
      <c r="H75" s="48"/>
      <c r="I75" s="1"/>
      <c r="M75" s="1"/>
    </row>
    <row r="76" spans="1:13">
      <c r="A76" s="9"/>
      <c r="B76" s="11" t="s">
        <v>11</v>
      </c>
      <c r="C76" s="3"/>
      <c r="D76" s="3"/>
      <c r="E76" s="3">
        <v>1</v>
      </c>
      <c r="F76" s="40" t="s">
        <v>337</v>
      </c>
      <c r="G76" s="43"/>
      <c r="H76" s="48"/>
      <c r="I76" s="1"/>
      <c r="L76"/>
      <c r="M76" s="1"/>
    </row>
    <row r="77" spans="1:13">
      <c r="A77" s="9"/>
      <c r="B77" s="11" t="s">
        <v>11</v>
      </c>
      <c r="C77" s="3"/>
      <c r="D77" s="3"/>
      <c r="E77" s="3">
        <v>1</v>
      </c>
      <c r="F77" s="40" t="s">
        <v>242</v>
      </c>
      <c r="G77" s="43"/>
      <c r="H77" s="48"/>
      <c r="I77" s="1"/>
      <c r="L77" s="8"/>
      <c r="M77" s="1"/>
    </row>
    <row r="78" spans="1:13">
      <c r="A78" s="9"/>
      <c r="B78" s="11" t="s">
        <v>11</v>
      </c>
      <c r="C78" s="3"/>
      <c r="D78" s="3"/>
      <c r="E78" s="3">
        <v>1</v>
      </c>
      <c r="F78" s="40" t="s">
        <v>243</v>
      </c>
      <c r="G78" s="43"/>
      <c r="H78" s="48"/>
      <c r="I78" s="1"/>
      <c r="M78" s="1"/>
    </row>
    <row r="79" spans="1:13">
      <c r="A79" s="9"/>
      <c r="B79" s="11" t="s">
        <v>11</v>
      </c>
      <c r="C79" s="3"/>
      <c r="D79" s="3"/>
      <c r="E79" s="3">
        <v>1</v>
      </c>
      <c r="F79" s="40" t="s">
        <v>285</v>
      </c>
      <c r="G79" s="43"/>
      <c r="H79" s="48"/>
      <c r="I79" s="1"/>
      <c r="M79" s="1"/>
    </row>
    <row r="80" spans="1:13">
      <c r="A80" s="30"/>
      <c r="B80" s="11" t="s">
        <v>11</v>
      </c>
      <c r="C80" s="67"/>
      <c r="D80" s="3"/>
      <c r="E80" s="3">
        <v>1</v>
      </c>
      <c r="F80" s="113" t="s">
        <v>244</v>
      </c>
      <c r="G80" s="43"/>
      <c r="H80" s="48"/>
      <c r="I80" s="1"/>
      <c r="M80" s="1"/>
    </row>
    <row r="81" spans="1:13">
      <c r="A81" s="30"/>
      <c r="B81" s="11" t="s">
        <v>13</v>
      </c>
      <c r="C81" s="67"/>
      <c r="D81" s="3"/>
      <c r="E81" s="3">
        <f>IF('Pricing Worksheet'!C13,1,0)</f>
        <v>0</v>
      </c>
      <c r="F81" s="113" t="s">
        <v>246</v>
      </c>
      <c r="G81" s="43"/>
      <c r="H81" s="48"/>
      <c r="I81" s="1"/>
      <c r="M81" s="1"/>
    </row>
    <row r="82" spans="1:13">
      <c r="A82" s="133">
        <f>'Pricing Worksheet'!F2</f>
        <v>0</v>
      </c>
      <c r="B82" s="155"/>
      <c r="C82" s="13" t="s">
        <v>32</v>
      </c>
      <c r="D82" s="14" t="s">
        <v>318</v>
      </c>
      <c r="E82" s="156">
        <v>1</v>
      </c>
      <c r="F82" s="400" t="s">
        <v>245</v>
      </c>
      <c r="G82" s="401"/>
      <c r="H82" s="48"/>
      <c r="I82" s="1"/>
      <c r="M82" s="1"/>
    </row>
    <row r="83" spans="1:13">
      <c r="A83" s="9"/>
      <c r="B83" s="11" t="s">
        <v>11</v>
      </c>
      <c r="C83" s="22"/>
      <c r="D83" s="22"/>
      <c r="E83" s="6">
        <v>1</v>
      </c>
      <c r="F83" s="40" t="s">
        <v>247</v>
      </c>
      <c r="G83" s="43"/>
      <c r="H83" s="48"/>
      <c r="I83" s="1"/>
      <c r="L83"/>
      <c r="M83" s="1"/>
    </row>
    <row r="84" spans="1:13">
      <c r="A84" s="9"/>
      <c r="B84" s="11" t="s">
        <v>11</v>
      </c>
      <c r="C84" s="3"/>
      <c r="D84" s="3"/>
      <c r="E84" s="6">
        <v>1</v>
      </c>
      <c r="F84" s="41" t="s">
        <v>102</v>
      </c>
      <c r="G84" s="43"/>
      <c r="H84" s="48"/>
      <c r="I84" s="1"/>
      <c r="L84"/>
      <c r="M84" s="1"/>
    </row>
    <row r="85" spans="1:13">
      <c r="A85" s="24"/>
      <c r="B85" s="20" t="s">
        <v>15</v>
      </c>
      <c r="C85" s="21"/>
      <c r="D85" s="176"/>
      <c r="E85" s="6">
        <f>IF('Pricing Worksheet'!C16,1,0)</f>
        <v>0</v>
      </c>
      <c r="F85" s="169" t="s">
        <v>177</v>
      </c>
      <c r="G85" s="159"/>
      <c r="H85" s="48"/>
      <c r="I85" s="1"/>
      <c r="M85" s="1"/>
    </row>
    <row r="86" spans="1:13">
      <c r="A86" s="24"/>
      <c r="B86" s="20" t="s">
        <v>16</v>
      </c>
      <c r="C86" s="21"/>
      <c r="D86" s="176"/>
      <c r="E86" s="6">
        <f>IF('Pricing Worksheet'!C17,1,0)</f>
        <v>0</v>
      </c>
      <c r="F86" s="169" t="s">
        <v>178</v>
      </c>
      <c r="G86" s="159"/>
      <c r="H86" s="48"/>
      <c r="I86" s="1"/>
      <c r="L86"/>
      <c r="M86" s="1"/>
    </row>
    <row r="87" spans="1:13">
      <c r="A87" s="9"/>
      <c r="B87" s="11" t="s">
        <v>11</v>
      </c>
      <c r="C87" s="22"/>
      <c r="D87" s="22"/>
      <c r="E87" s="6">
        <v>1</v>
      </c>
      <c r="F87" s="40" t="s">
        <v>248</v>
      </c>
      <c r="G87" s="43"/>
      <c r="H87" s="48"/>
      <c r="I87" s="1"/>
      <c r="L87"/>
      <c r="M87" s="1"/>
    </row>
    <row r="88" spans="1:13">
      <c r="A88" s="25"/>
      <c r="B88" s="20" t="s">
        <v>15</v>
      </c>
      <c r="C88" s="21"/>
      <c r="D88" s="21"/>
      <c r="E88" s="6">
        <f>IF('Pricing Worksheet'!C16,1,0)</f>
        <v>0</v>
      </c>
      <c r="F88" s="41" t="s">
        <v>315</v>
      </c>
      <c r="G88" s="43"/>
      <c r="H88" s="48"/>
      <c r="I88" s="1"/>
      <c r="M88" s="1"/>
    </row>
    <row r="89" spans="1:13">
      <c r="A89" s="25"/>
      <c r="B89" s="20" t="s">
        <v>16</v>
      </c>
      <c r="C89" s="21"/>
      <c r="D89" s="21"/>
      <c r="E89" s="6">
        <f>IF('Pricing Worksheet'!C17,1,0)</f>
        <v>0</v>
      </c>
      <c r="F89" s="41" t="s">
        <v>315</v>
      </c>
      <c r="G89" s="43"/>
      <c r="H89" s="48"/>
      <c r="I89" s="1"/>
      <c r="M89" s="1"/>
    </row>
    <row r="90" spans="1:13">
      <c r="A90" s="9"/>
      <c r="B90" s="11" t="s">
        <v>11</v>
      </c>
      <c r="C90" s="3"/>
      <c r="D90" s="3"/>
      <c r="E90" s="3">
        <v>1</v>
      </c>
      <c r="F90" s="40" t="s">
        <v>301</v>
      </c>
      <c r="G90" s="43"/>
      <c r="H90" s="48"/>
      <c r="I90" s="1"/>
      <c r="L90"/>
      <c r="M90" s="1"/>
    </row>
    <row r="91" spans="1:13">
      <c r="A91" s="9"/>
      <c r="B91" s="11" t="s">
        <v>11</v>
      </c>
      <c r="C91" s="3"/>
      <c r="D91" s="3"/>
      <c r="E91" s="3">
        <v>1</v>
      </c>
      <c r="F91" s="40" t="s">
        <v>55</v>
      </c>
      <c r="G91" s="43"/>
      <c r="H91" s="48"/>
      <c r="I91" s="1"/>
      <c r="M91" s="1"/>
    </row>
    <row r="92" spans="1:13">
      <c r="A92" s="134">
        <f>'Pricing Worksheet'!F2</f>
        <v>0</v>
      </c>
      <c r="B92" s="135"/>
      <c r="C92" s="13" t="s">
        <v>32</v>
      </c>
      <c r="D92" s="14" t="s">
        <v>318</v>
      </c>
      <c r="E92" s="136">
        <v>1</v>
      </c>
      <c r="F92" s="378" t="s">
        <v>252</v>
      </c>
      <c r="G92" s="379"/>
      <c r="H92" s="48"/>
      <c r="I92" s="1"/>
      <c r="M92" s="1"/>
    </row>
    <row r="93" spans="1:13">
      <c r="A93" s="9"/>
      <c r="B93" s="11" t="s">
        <v>11</v>
      </c>
      <c r="C93" s="3"/>
      <c r="D93" s="3"/>
      <c r="E93" s="3">
        <v>1</v>
      </c>
      <c r="F93" s="40" t="s">
        <v>269</v>
      </c>
      <c r="G93" s="43"/>
      <c r="H93" s="48"/>
      <c r="I93" s="1"/>
      <c r="M93" s="1"/>
    </row>
    <row r="94" spans="1:13">
      <c r="A94" s="9"/>
      <c r="B94" s="11" t="s">
        <v>11</v>
      </c>
      <c r="C94" s="3"/>
      <c r="D94" s="3"/>
      <c r="E94" s="3">
        <v>1</v>
      </c>
      <c r="F94" s="40" t="s">
        <v>271</v>
      </c>
      <c r="G94" s="43"/>
      <c r="H94" s="48"/>
      <c r="I94" s="1"/>
      <c r="M94" s="1"/>
    </row>
    <row r="95" spans="1:13">
      <c r="A95" s="9"/>
      <c r="B95" s="11" t="s">
        <v>27</v>
      </c>
      <c r="C95" s="3"/>
      <c r="D95" s="174"/>
      <c r="E95" s="3">
        <f>IF('Pricing Worksheet'!C24,1,0)</f>
        <v>0</v>
      </c>
      <c r="F95" s="168" t="s">
        <v>270</v>
      </c>
      <c r="G95" s="159"/>
      <c r="H95" s="48"/>
      <c r="I95" s="1"/>
      <c r="M95" s="1"/>
    </row>
    <row r="96" spans="1:13">
      <c r="A96" s="9"/>
      <c r="B96" s="11" t="s">
        <v>11</v>
      </c>
      <c r="C96" s="3"/>
      <c r="D96" s="3"/>
      <c r="E96" s="3">
        <f>IF('Pricing Worksheet'!C28,0,1)</f>
        <v>1</v>
      </c>
      <c r="F96" s="40" t="s">
        <v>272</v>
      </c>
      <c r="G96" s="43"/>
      <c r="H96" s="48"/>
      <c r="I96" s="1"/>
      <c r="M96" s="1"/>
    </row>
    <row r="97" spans="1:13">
      <c r="A97" s="9"/>
      <c r="B97" s="11" t="s">
        <v>172</v>
      </c>
      <c r="C97" s="3"/>
      <c r="D97" s="3"/>
      <c r="E97" s="3">
        <f>IF('Pricing Worksheet'!C28,1,0)</f>
        <v>0</v>
      </c>
      <c r="F97" s="40" t="s">
        <v>328</v>
      </c>
      <c r="G97" s="43"/>
      <c r="H97" s="48"/>
      <c r="I97" s="1"/>
      <c r="M97" s="1"/>
    </row>
    <row r="98" spans="1:13">
      <c r="A98" s="9"/>
      <c r="B98" s="11" t="s">
        <v>11</v>
      </c>
      <c r="C98" s="3"/>
      <c r="D98" s="3"/>
      <c r="E98" s="3">
        <v>1</v>
      </c>
      <c r="F98" s="40" t="s">
        <v>273</v>
      </c>
      <c r="G98" s="43"/>
      <c r="H98" s="48"/>
      <c r="I98" s="1"/>
      <c r="M98" s="1"/>
    </row>
    <row r="99" spans="1:13">
      <c r="A99" s="9"/>
      <c r="B99" s="11" t="s">
        <v>11</v>
      </c>
      <c r="C99" s="3"/>
      <c r="D99" s="174"/>
      <c r="E99" s="3">
        <v>1</v>
      </c>
      <c r="F99" s="168" t="s">
        <v>329</v>
      </c>
      <c r="G99" s="159"/>
      <c r="H99" s="48"/>
      <c r="I99" s="1"/>
      <c r="M99" s="1"/>
    </row>
    <row r="100" spans="1:13">
      <c r="A100" s="9"/>
      <c r="B100" s="11" t="s">
        <v>11</v>
      </c>
      <c r="C100" s="3"/>
      <c r="D100" s="3"/>
      <c r="E100" s="3">
        <v>1</v>
      </c>
      <c r="F100" s="40" t="s">
        <v>326</v>
      </c>
      <c r="G100" s="43"/>
      <c r="H100" s="48"/>
      <c r="I100" s="1"/>
      <c r="M100" s="1"/>
    </row>
    <row r="101" spans="1:13">
      <c r="A101" s="9"/>
      <c r="B101" s="11" t="s">
        <v>11</v>
      </c>
      <c r="C101" s="3"/>
      <c r="D101" s="3"/>
      <c r="E101" s="3">
        <v>1</v>
      </c>
      <c r="F101" s="40" t="s">
        <v>327</v>
      </c>
      <c r="G101" s="43"/>
      <c r="H101" s="48"/>
      <c r="I101" s="1"/>
      <c r="M101" s="1"/>
    </row>
    <row r="102" spans="1:13">
      <c r="A102" s="9"/>
      <c r="B102" s="11" t="s">
        <v>11</v>
      </c>
      <c r="C102" s="3"/>
      <c r="D102" s="3"/>
      <c r="E102" s="3">
        <v>1</v>
      </c>
      <c r="F102" s="40" t="s">
        <v>274</v>
      </c>
      <c r="G102" s="43"/>
      <c r="H102" s="48"/>
      <c r="I102" s="1"/>
      <c r="M102" s="1"/>
    </row>
    <row r="103" spans="1:13">
      <c r="A103" s="9"/>
      <c r="B103" s="11" t="s">
        <v>20</v>
      </c>
      <c r="C103" s="3"/>
      <c r="D103" s="3"/>
      <c r="E103" s="6">
        <f>IF('Pricing Worksheet'!C32,1,0)</f>
        <v>0</v>
      </c>
      <c r="F103" s="40" t="s">
        <v>317</v>
      </c>
      <c r="G103" s="43"/>
      <c r="H103" s="48"/>
      <c r="I103" s="2"/>
      <c r="J103" s="2"/>
      <c r="K103" s="2"/>
      <c r="L103"/>
      <c r="M103" s="1"/>
    </row>
    <row r="104" spans="1:13">
      <c r="A104" s="9"/>
      <c r="B104" s="11" t="s">
        <v>68</v>
      </c>
      <c r="C104" s="3"/>
      <c r="D104" s="3"/>
      <c r="E104" s="6">
        <f>IF('Pricing Worksheet'!C26,1,0)</f>
        <v>0</v>
      </c>
      <c r="F104" s="41" t="s">
        <v>275</v>
      </c>
      <c r="G104" s="43"/>
      <c r="H104" s="48"/>
      <c r="I104" s="1"/>
      <c r="M104" s="1"/>
    </row>
    <row r="105" spans="1:13">
      <c r="A105" s="9"/>
      <c r="B105" s="11" t="s">
        <v>11</v>
      </c>
      <c r="C105" s="3"/>
      <c r="D105" s="3"/>
      <c r="E105" s="6">
        <v>1</v>
      </c>
      <c r="F105" s="374" t="s">
        <v>298</v>
      </c>
      <c r="G105" s="375"/>
      <c r="H105" s="48"/>
      <c r="I105" s="1"/>
      <c r="M105" s="1"/>
    </row>
    <row r="106" spans="1:13">
      <c r="A106" s="9"/>
      <c r="B106" s="11" t="s">
        <v>11</v>
      </c>
      <c r="C106" s="3"/>
      <c r="D106" s="3"/>
      <c r="E106" s="6">
        <v>1</v>
      </c>
      <c r="F106" s="41" t="s">
        <v>340</v>
      </c>
      <c r="G106" s="172"/>
      <c r="H106" s="48"/>
      <c r="I106" s="1"/>
      <c r="M106" s="1"/>
    </row>
    <row r="107" spans="1:13">
      <c r="A107" s="9"/>
      <c r="B107" s="11" t="s">
        <v>11</v>
      </c>
      <c r="C107" s="3"/>
      <c r="D107" s="3"/>
      <c r="E107" s="6">
        <v>1</v>
      </c>
      <c r="F107" s="41" t="s">
        <v>338</v>
      </c>
      <c r="G107" s="172"/>
      <c r="H107" s="48"/>
      <c r="I107" s="1"/>
      <c r="M107" s="1"/>
    </row>
    <row r="108" spans="1:13">
      <c r="A108" s="9"/>
      <c r="B108" s="11" t="s">
        <v>29</v>
      </c>
      <c r="C108" s="3"/>
      <c r="D108" s="3"/>
      <c r="E108" s="3">
        <f>IF('Pricing Worksheet'!C27,1,0)</f>
        <v>0</v>
      </c>
      <c r="F108" s="40" t="s">
        <v>292</v>
      </c>
      <c r="G108" s="43"/>
      <c r="H108" s="48"/>
      <c r="I108" s="1"/>
      <c r="M108" s="1"/>
    </row>
    <row r="109" spans="1:13">
      <c r="A109" s="9"/>
      <c r="B109" s="11" t="s">
        <v>11</v>
      </c>
      <c r="C109" s="3"/>
      <c r="D109" s="3"/>
      <c r="E109" s="3">
        <v>1</v>
      </c>
      <c r="F109" s="40" t="s">
        <v>325</v>
      </c>
      <c r="G109" s="43"/>
      <c r="H109" s="48"/>
      <c r="I109" s="1"/>
      <c r="M109" s="1"/>
    </row>
    <row r="110" spans="1:13">
      <c r="A110" s="9"/>
      <c r="B110" s="11" t="s">
        <v>11</v>
      </c>
      <c r="C110" s="22"/>
      <c r="D110" s="22"/>
      <c r="E110" s="6">
        <v>1</v>
      </c>
      <c r="F110" s="41" t="s">
        <v>314</v>
      </c>
      <c r="G110" s="43"/>
      <c r="H110" s="48"/>
      <c r="I110" s="1"/>
      <c r="L110"/>
      <c r="M110" s="1"/>
    </row>
    <row r="111" spans="1:13">
      <c r="A111" s="9"/>
      <c r="B111" s="11" t="s">
        <v>11</v>
      </c>
      <c r="C111" s="3"/>
      <c r="D111" s="3"/>
      <c r="E111" s="3">
        <f>IF('Pricing Worksheet'!C30,0,1)</f>
        <v>1</v>
      </c>
      <c r="F111" s="40" t="s">
        <v>249</v>
      </c>
      <c r="G111" s="43"/>
      <c r="H111" s="48"/>
      <c r="I111" s="1"/>
      <c r="M111" s="1"/>
    </row>
    <row r="112" spans="1:13">
      <c r="A112" s="9"/>
      <c r="B112" s="11" t="s">
        <v>347</v>
      </c>
      <c r="C112" s="3"/>
      <c r="D112" s="3"/>
      <c r="E112" s="3">
        <f>IF('Pricing Worksheet'!C30,1,0)</f>
        <v>0</v>
      </c>
      <c r="F112" s="40" t="s">
        <v>376</v>
      </c>
      <c r="G112" s="43"/>
      <c r="H112" s="48"/>
      <c r="I112" s="1"/>
      <c r="M112" s="1"/>
    </row>
    <row r="113" spans="1:13">
      <c r="A113" s="137">
        <f>'Pricing Worksheet'!F2</f>
        <v>0</v>
      </c>
      <c r="B113" s="138"/>
      <c r="C113" s="13" t="s">
        <v>32</v>
      </c>
      <c r="D113" s="14" t="s">
        <v>318</v>
      </c>
      <c r="E113" s="139">
        <v>1</v>
      </c>
      <c r="F113" s="402" t="s">
        <v>277</v>
      </c>
      <c r="G113" s="403"/>
      <c r="H113" s="48"/>
      <c r="I113" s="1"/>
      <c r="M113" s="1"/>
    </row>
    <row r="114" spans="1:13">
      <c r="A114" s="9"/>
      <c r="B114" s="11" t="s">
        <v>11</v>
      </c>
      <c r="C114" s="3"/>
      <c r="D114" s="3"/>
      <c r="E114" s="3">
        <v>1</v>
      </c>
      <c r="F114" s="40" t="s">
        <v>80</v>
      </c>
      <c r="G114" s="43"/>
      <c r="H114" s="48"/>
      <c r="I114" s="1"/>
      <c r="M114" s="1"/>
    </row>
    <row r="115" spans="1:13">
      <c r="A115" s="25"/>
      <c r="B115" s="20" t="s">
        <v>11</v>
      </c>
      <c r="C115" s="21"/>
      <c r="D115" s="21"/>
      <c r="E115" s="6">
        <v>1</v>
      </c>
      <c r="F115" s="41" t="s">
        <v>316</v>
      </c>
      <c r="G115" s="43"/>
      <c r="H115" s="48"/>
      <c r="I115" s="1"/>
      <c r="M115" s="1"/>
    </row>
    <row r="116" spans="1:13">
      <c r="A116" s="25"/>
      <c r="B116" s="20" t="s">
        <v>11</v>
      </c>
      <c r="C116" s="21"/>
      <c r="D116" s="21"/>
      <c r="E116" s="6">
        <v>1</v>
      </c>
      <c r="F116" s="41" t="s">
        <v>250</v>
      </c>
      <c r="G116" s="43"/>
      <c r="H116" s="48"/>
      <c r="I116" s="1"/>
      <c r="M116" s="1"/>
    </row>
    <row r="117" spans="1:13">
      <c r="A117" s="9"/>
      <c r="B117" s="11" t="s">
        <v>135</v>
      </c>
      <c r="C117" s="3"/>
      <c r="D117" s="3"/>
      <c r="E117" s="6">
        <f>IF('Pricing Worksheet'!C21,1,0)</f>
        <v>0</v>
      </c>
      <c r="F117" s="40" t="s">
        <v>136</v>
      </c>
      <c r="G117" s="43"/>
      <c r="H117" s="48"/>
      <c r="I117" s="1"/>
      <c r="M117" s="1"/>
    </row>
    <row r="118" spans="1:13">
      <c r="A118" s="9"/>
      <c r="B118" s="11" t="s">
        <v>11</v>
      </c>
      <c r="C118" s="3"/>
      <c r="D118" s="3"/>
      <c r="E118" s="3">
        <v>1</v>
      </c>
      <c r="F118" s="40" t="s">
        <v>251</v>
      </c>
      <c r="G118" s="43"/>
      <c r="H118" s="48"/>
      <c r="I118" s="1"/>
      <c r="L118"/>
      <c r="M118" s="1"/>
    </row>
    <row r="119" spans="1:13">
      <c r="A119" s="9"/>
      <c r="B119" s="11" t="s">
        <v>11</v>
      </c>
      <c r="C119" s="3"/>
      <c r="D119" s="3"/>
      <c r="E119" s="3">
        <v>1</v>
      </c>
      <c r="F119" s="40" t="s">
        <v>253</v>
      </c>
      <c r="G119" s="43"/>
      <c r="H119" s="48"/>
      <c r="I119" s="1"/>
      <c r="M119" s="1"/>
    </row>
    <row r="120" spans="1:13">
      <c r="A120" s="9"/>
      <c r="B120" s="11" t="s">
        <v>11</v>
      </c>
      <c r="C120" s="22"/>
      <c r="D120" s="175"/>
      <c r="E120" s="6">
        <v>1</v>
      </c>
      <c r="F120" s="169" t="s">
        <v>330</v>
      </c>
      <c r="G120" s="159"/>
      <c r="H120" s="48"/>
      <c r="I120" s="1"/>
      <c r="L120"/>
      <c r="M120" s="1"/>
    </row>
    <row r="121" spans="1:13">
      <c r="A121" s="9"/>
      <c r="B121" s="11" t="s">
        <v>11</v>
      </c>
      <c r="C121" s="22"/>
      <c r="D121" s="22"/>
      <c r="E121" s="6">
        <v>1</v>
      </c>
      <c r="F121" s="40" t="s">
        <v>56</v>
      </c>
      <c r="G121" s="43"/>
      <c r="H121" s="48"/>
      <c r="I121" s="1"/>
      <c r="M121" s="1"/>
    </row>
    <row r="122" spans="1:13">
      <c r="A122" s="9"/>
      <c r="B122" s="11" t="s">
        <v>11</v>
      </c>
      <c r="C122" s="3"/>
      <c r="D122" s="3"/>
      <c r="E122" s="6">
        <v>1</v>
      </c>
      <c r="F122" s="40" t="s">
        <v>60</v>
      </c>
      <c r="G122" s="43"/>
      <c r="H122" s="48"/>
      <c r="I122" s="1"/>
      <c r="M122" s="1"/>
    </row>
    <row r="123" spans="1:13">
      <c r="A123" s="9"/>
      <c r="B123" s="11" t="s">
        <v>11</v>
      </c>
      <c r="C123" s="3"/>
      <c r="D123" s="3"/>
      <c r="E123" s="6">
        <v>1</v>
      </c>
      <c r="F123" s="40" t="s">
        <v>254</v>
      </c>
      <c r="G123" s="43"/>
      <c r="H123" s="48"/>
      <c r="I123" s="1"/>
      <c r="M123" s="1"/>
    </row>
    <row r="124" spans="1:13">
      <c r="A124" s="25"/>
      <c r="B124" s="20" t="s">
        <v>171</v>
      </c>
      <c r="C124" s="21"/>
      <c r="D124" s="21"/>
      <c r="E124" s="6">
        <f>IF('Pricing Worksheet'!C44,1,0)</f>
        <v>0</v>
      </c>
      <c r="F124" s="41" t="s">
        <v>299</v>
      </c>
      <c r="G124" s="43"/>
      <c r="H124" s="48"/>
      <c r="I124" s="1"/>
      <c r="M124" s="1"/>
    </row>
    <row r="125" spans="1:13">
      <c r="A125" s="25"/>
      <c r="B125" s="20" t="s">
        <v>19</v>
      </c>
      <c r="C125" s="21"/>
      <c r="D125" s="21"/>
      <c r="E125" s="6">
        <f>IF('Pricing Worksheet'!C19,1,0)</f>
        <v>0</v>
      </c>
      <c r="F125" s="41" t="s">
        <v>255</v>
      </c>
      <c r="G125" s="43"/>
      <c r="H125" s="48"/>
      <c r="I125" s="1"/>
      <c r="M125" s="1"/>
    </row>
    <row r="126" spans="1:13">
      <c r="A126" s="25"/>
      <c r="B126" s="20" t="s">
        <v>11</v>
      </c>
      <c r="C126" s="21"/>
      <c r="D126" s="21"/>
      <c r="E126" s="6">
        <v>1</v>
      </c>
      <c r="F126" s="41" t="s">
        <v>256</v>
      </c>
      <c r="G126" s="43"/>
      <c r="H126" s="48"/>
      <c r="I126" s="1"/>
      <c r="M126" s="1"/>
    </row>
    <row r="127" spans="1:13">
      <c r="A127" s="9"/>
      <c r="B127" s="11" t="s">
        <v>11</v>
      </c>
      <c r="C127" s="3"/>
      <c r="D127" s="3"/>
      <c r="E127" s="3">
        <v>1</v>
      </c>
      <c r="F127" s="40" t="s">
        <v>96</v>
      </c>
      <c r="G127" s="47"/>
      <c r="H127" s="48"/>
      <c r="I127" s="1"/>
      <c r="M127" s="1"/>
    </row>
    <row r="128" spans="1:13">
      <c r="A128" s="25"/>
      <c r="B128" s="20" t="s">
        <v>37</v>
      </c>
      <c r="C128" s="21"/>
      <c r="D128" s="21"/>
      <c r="E128" s="6">
        <f>IF('Pricing Worksheet'!C45,1,0)</f>
        <v>0</v>
      </c>
      <c r="F128" s="41" t="s">
        <v>199</v>
      </c>
      <c r="G128" s="43"/>
      <c r="H128" s="48"/>
      <c r="I128" s="1"/>
      <c r="M128" s="1"/>
    </row>
    <row r="129" spans="1:13">
      <c r="A129" s="25"/>
      <c r="B129" s="20" t="s">
        <v>38</v>
      </c>
      <c r="C129" s="21"/>
      <c r="D129" s="21"/>
      <c r="E129" s="6">
        <f>IF('Pricing Worksheet'!C46,1,0)</f>
        <v>0</v>
      </c>
      <c r="F129" s="41" t="s">
        <v>200</v>
      </c>
      <c r="G129" s="43"/>
      <c r="H129" s="48"/>
      <c r="I129" s="1"/>
      <c r="M129" s="1"/>
    </row>
    <row r="130" spans="1:13">
      <c r="A130" s="25"/>
      <c r="B130" s="20" t="s">
        <v>11</v>
      </c>
      <c r="C130" s="21"/>
      <c r="D130" s="21"/>
      <c r="E130" s="6">
        <v>1</v>
      </c>
      <c r="F130" s="41" t="s">
        <v>257</v>
      </c>
      <c r="G130" s="43"/>
      <c r="H130" s="48"/>
      <c r="I130" s="1"/>
      <c r="M130" s="1"/>
    </row>
    <row r="131" spans="1:13">
      <c r="A131" s="9"/>
      <c r="B131" s="11" t="s">
        <v>11</v>
      </c>
      <c r="C131" s="3"/>
      <c r="D131" s="174"/>
      <c r="E131" s="3">
        <v>1</v>
      </c>
      <c r="F131" s="168" t="s">
        <v>308</v>
      </c>
      <c r="G131" s="159"/>
      <c r="H131" s="48"/>
      <c r="I131" s="1"/>
      <c r="M131" s="1"/>
    </row>
    <row r="132" spans="1:13">
      <c r="A132" s="9"/>
      <c r="B132" s="11" t="s">
        <v>11</v>
      </c>
      <c r="C132" s="3"/>
      <c r="D132" s="174"/>
      <c r="E132" s="3">
        <v>1</v>
      </c>
      <c r="F132" s="168" t="s">
        <v>373</v>
      </c>
      <c r="G132" s="159"/>
      <c r="H132" s="48"/>
      <c r="I132" s="1"/>
      <c r="M132" s="1"/>
    </row>
    <row r="133" spans="1:13">
      <c r="A133" s="140">
        <f>'Pricing Worksheet'!F2</f>
        <v>0</v>
      </c>
      <c r="B133" s="141"/>
      <c r="C133" s="13" t="s">
        <v>32</v>
      </c>
      <c r="D133" s="14" t="s">
        <v>318</v>
      </c>
      <c r="E133" s="142">
        <v>1</v>
      </c>
      <c r="F133" s="376" t="s">
        <v>276</v>
      </c>
      <c r="G133" s="377"/>
      <c r="H133" s="48"/>
      <c r="I133" s="2"/>
      <c r="J133" s="2"/>
      <c r="K133" s="2"/>
      <c r="M133" s="1"/>
    </row>
    <row r="134" spans="1:13">
      <c r="A134" s="9"/>
      <c r="B134" s="11" t="s">
        <v>11</v>
      </c>
      <c r="C134" s="3"/>
      <c r="D134" s="3"/>
      <c r="E134" s="3">
        <v>1</v>
      </c>
      <c r="F134" s="40" t="s">
        <v>258</v>
      </c>
      <c r="G134" s="43"/>
      <c r="H134" s="48"/>
      <c r="I134" s="1"/>
      <c r="M134" s="1"/>
    </row>
    <row r="135" spans="1:13">
      <c r="A135" s="9"/>
      <c r="B135" s="11" t="s">
        <v>21</v>
      </c>
      <c r="C135" s="3"/>
      <c r="D135" s="3"/>
      <c r="E135" s="6">
        <f>IF('Pricing Worksheet'!C33,1,0)</f>
        <v>0</v>
      </c>
      <c r="F135" s="40" t="s">
        <v>64</v>
      </c>
      <c r="G135" s="43"/>
      <c r="H135" s="48"/>
      <c r="I135" s="1"/>
      <c r="M135" s="1"/>
    </row>
    <row r="136" spans="1:13">
      <c r="A136" s="9"/>
      <c r="B136" s="11" t="s">
        <v>21</v>
      </c>
      <c r="C136" s="3"/>
      <c r="D136" s="3"/>
      <c r="E136" s="6">
        <f>IF('Pricing Worksheet'!C33,1,0)</f>
        <v>0</v>
      </c>
      <c r="F136" s="40" t="s">
        <v>63</v>
      </c>
      <c r="G136" s="43"/>
      <c r="H136" s="48"/>
      <c r="I136" s="1"/>
      <c r="M136" s="1"/>
    </row>
    <row r="137" spans="1:13">
      <c r="A137" s="9"/>
      <c r="B137" s="11" t="s">
        <v>11</v>
      </c>
      <c r="C137" s="3"/>
      <c r="D137" s="3"/>
      <c r="E137" s="6">
        <v>1</v>
      </c>
      <c r="F137" s="40" t="s">
        <v>90</v>
      </c>
      <c r="G137" s="43"/>
      <c r="H137" s="48"/>
      <c r="I137" s="1"/>
      <c r="M137" s="1"/>
    </row>
    <row r="138" spans="1:13">
      <c r="A138" s="9"/>
      <c r="B138" s="45" t="s">
        <v>11</v>
      </c>
      <c r="C138" s="46"/>
      <c r="D138" s="46"/>
      <c r="E138" s="46">
        <v>1</v>
      </c>
      <c r="F138" s="51" t="s">
        <v>91</v>
      </c>
      <c r="G138" s="43"/>
      <c r="H138" s="48"/>
      <c r="I138" s="1"/>
      <c r="M138" s="1"/>
    </row>
    <row r="139" spans="1:13">
      <c r="A139" s="9"/>
      <c r="B139" s="45" t="s">
        <v>11</v>
      </c>
      <c r="C139" s="46"/>
      <c r="D139" s="179"/>
      <c r="E139" s="46">
        <v>1</v>
      </c>
      <c r="F139" s="177" t="s">
        <v>99</v>
      </c>
      <c r="G139" s="178"/>
      <c r="H139" s="48"/>
      <c r="I139" s="1"/>
      <c r="M139" s="1"/>
    </row>
    <row r="140" spans="1:13">
      <c r="A140" s="145">
        <f>'Pricing Worksheet'!F2</f>
        <v>0</v>
      </c>
      <c r="B140" s="143"/>
      <c r="C140" s="13" t="s">
        <v>32</v>
      </c>
      <c r="D140" s="14" t="s">
        <v>318</v>
      </c>
      <c r="E140" s="144">
        <v>1</v>
      </c>
      <c r="F140" s="370" t="s">
        <v>278</v>
      </c>
      <c r="G140" s="371"/>
      <c r="H140" s="48"/>
      <c r="I140" s="1"/>
      <c r="J140" s="2"/>
      <c r="K140" s="2"/>
      <c r="M140" s="1"/>
    </row>
    <row r="141" spans="1:13">
      <c r="A141" s="9"/>
      <c r="B141" s="11" t="s">
        <v>11</v>
      </c>
      <c r="C141" s="22"/>
      <c r="D141" s="22"/>
      <c r="E141" s="6">
        <v>1</v>
      </c>
      <c r="F141" s="386" t="s">
        <v>297</v>
      </c>
      <c r="G141" s="387"/>
      <c r="H141" s="48"/>
      <c r="I141" s="1"/>
      <c r="M141" s="1"/>
    </row>
    <row r="142" spans="1:13">
      <c r="A142" s="9"/>
      <c r="B142" s="11" t="s">
        <v>11</v>
      </c>
      <c r="C142" s="22"/>
      <c r="D142" s="22"/>
      <c r="E142" s="6">
        <v>1</v>
      </c>
      <c r="F142" s="40" t="s">
        <v>293</v>
      </c>
      <c r="G142" s="43"/>
      <c r="H142" s="48"/>
      <c r="I142" s="1"/>
      <c r="M142" s="1"/>
    </row>
    <row r="143" spans="1:13">
      <c r="A143" s="9"/>
      <c r="B143" s="11" t="s">
        <v>11</v>
      </c>
      <c r="C143" s="3"/>
      <c r="D143" s="3"/>
      <c r="E143" s="6">
        <v>1</v>
      </c>
      <c r="F143" s="40" t="s">
        <v>57</v>
      </c>
      <c r="G143" s="43"/>
      <c r="H143" s="48"/>
      <c r="I143" s="1"/>
      <c r="L143"/>
      <c r="M143" s="1"/>
    </row>
    <row r="144" spans="1:13">
      <c r="A144" s="9"/>
      <c r="B144" s="11" t="s">
        <v>11</v>
      </c>
      <c r="C144" s="22"/>
      <c r="D144" s="22"/>
      <c r="E144" s="6">
        <v>1</v>
      </c>
      <c r="F144" s="386" t="s">
        <v>303</v>
      </c>
      <c r="G144" s="387"/>
      <c r="H144" s="48"/>
      <c r="I144" s="1"/>
      <c r="L144"/>
      <c r="M144" s="1"/>
    </row>
    <row r="145" spans="1:13">
      <c r="A145" s="9"/>
      <c r="B145" s="11" t="s">
        <v>11</v>
      </c>
      <c r="C145" s="22"/>
      <c r="D145" s="22"/>
      <c r="E145" s="6">
        <v>1</v>
      </c>
      <c r="F145" s="40" t="s">
        <v>62</v>
      </c>
      <c r="G145" s="43"/>
      <c r="H145" s="48"/>
      <c r="I145" s="1"/>
      <c r="L145"/>
      <c r="M145" s="1"/>
    </row>
    <row r="146" spans="1:13">
      <c r="A146" s="23"/>
      <c r="B146" s="11" t="s">
        <v>14</v>
      </c>
      <c r="C146" s="22"/>
      <c r="D146" s="22"/>
      <c r="E146" s="6">
        <f>IF('Pricing Worksheet'!C14,1,0)</f>
        <v>0</v>
      </c>
      <c r="F146" s="40" t="s">
        <v>259</v>
      </c>
      <c r="G146" s="43"/>
      <c r="H146" s="48"/>
      <c r="I146" s="2"/>
      <c r="J146" s="2"/>
      <c r="K146" s="2"/>
      <c r="L146"/>
      <c r="M146" s="1"/>
    </row>
    <row r="147" spans="1:13">
      <c r="A147" s="9"/>
      <c r="B147" s="11" t="s">
        <v>11</v>
      </c>
      <c r="C147" s="22"/>
      <c r="D147" s="22"/>
      <c r="E147" s="6">
        <v>1</v>
      </c>
      <c r="F147" s="40" t="s">
        <v>97</v>
      </c>
      <c r="G147" s="43"/>
      <c r="H147" s="48"/>
      <c r="I147" s="2"/>
      <c r="J147" s="2"/>
      <c r="K147" s="2"/>
      <c r="L147"/>
      <c r="M147" s="1"/>
    </row>
    <row r="148" spans="1:13">
      <c r="A148" s="9"/>
      <c r="B148" s="11" t="s">
        <v>11</v>
      </c>
      <c r="C148" s="22"/>
      <c r="D148" s="22"/>
      <c r="E148" s="6">
        <v>1</v>
      </c>
      <c r="F148" s="40" t="s">
        <v>198</v>
      </c>
      <c r="G148" s="43"/>
      <c r="H148" s="48"/>
      <c r="I148" s="1"/>
      <c r="L148"/>
      <c r="M148" s="1"/>
    </row>
    <row r="149" spans="1:13">
      <c r="A149" s="25"/>
      <c r="B149" s="20" t="s">
        <v>11</v>
      </c>
      <c r="C149" s="21"/>
      <c r="D149" s="176"/>
      <c r="E149" s="6">
        <v>1</v>
      </c>
      <c r="F149" s="40" t="s">
        <v>58</v>
      </c>
      <c r="G149" s="43"/>
      <c r="H149" s="48"/>
      <c r="I149" s="1"/>
      <c r="L149"/>
      <c r="M149" s="1"/>
    </row>
    <row r="150" spans="1:13">
      <c r="A150" s="25"/>
      <c r="B150" s="20" t="s">
        <v>11</v>
      </c>
      <c r="C150" s="21"/>
      <c r="D150" s="176"/>
      <c r="E150" s="6">
        <v>1</v>
      </c>
      <c r="F150" s="41" t="s">
        <v>263</v>
      </c>
      <c r="G150" s="43"/>
      <c r="H150" s="48"/>
      <c r="I150" s="1"/>
      <c r="L150"/>
      <c r="M150" s="1"/>
    </row>
    <row r="151" spans="1:13">
      <c r="A151" s="7"/>
      <c r="B151" s="45" t="s">
        <v>23</v>
      </c>
      <c r="C151" s="46"/>
      <c r="D151" s="179"/>
      <c r="E151" s="50">
        <f>IF('Pricing Worksheet'!C37,1,0)</f>
        <v>0</v>
      </c>
      <c r="F151" s="114" t="s">
        <v>65</v>
      </c>
      <c r="G151" s="43"/>
      <c r="H151" s="48"/>
      <c r="I151" s="2"/>
      <c r="J151" s="2"/>
      <c r="K151" s="2"/>
      <c r="M151" s="1"/>
    </row>
    <row r="152" spans="1:13">
      <c r="A152" s="7"/>
      <c r="B152" s="11" t="s">
        <v>12</v>
      </c>
      <c r="C152" s="3"/>
      <c r="D152" s="174"/>
      <c r="E152" s="6">
        <f>IF('Pricing Worksheet'!C12,1,0)</f>
        <v>0</v>
      </c>
      <c r="F152" s="41" t="s">
        <v>48</v>
      </c>
      <c r="G152" s="43"/>
      <c r="H152" s="48"/>
      <c r="I152" s="2"/>
      <c r="J152" s="2"/>
      <c r="K152" s="2"/>
      <c r="L152"/>
      <c r="M152" s="1"/>
    </row>
    <row r="153" spans="1:13">
      <c r="A153" s="7"/>
      <c r="B153" s="11" t="s">
        <v>21</v>
      </c>
      <c r="C153" s="3"/>
      <c r="D153" s="174"/>
      <c r="E153" s="6">
        <f>IF('Pricing Worksheet'!C33,1,0)</f>
        <v>0</v>
      </c>
      <c r="F153" s="41" t="s">
        <v>61</v>
      </c>
      <c r="G153" s="43"/>
      <c r="H153" s="48"/>
      <c r="I153" s="2"/>
      <c r="J153" s="2"/>
      <c r="K153" s="2"/>
      <c r="L153"/>
      <c r="M153" s="1"/>
    </row>
    <row r="154" spans="1:13" ht="30">
      <c r="A154" s="7"/>
      <c r="B154" s="11" t="s">
        <v>13</v>
      </c>
      <c r="C154" s="3"/>
      <c r="D154" s="174"/>
      <c r="E154" s="6">
        <f>IF('Pricing Worksheet'!C13,1,0)</f>
        <v>0</v>
      </c>
      <c r="F154" s="160" t="s">
        <v>304</v>
      </c>
      <c r="G154" s="43"/>
      <c r="H154" s="48"/>
      <c r="I154" s="1"/>
      <c r="L154"/>
      <c r="M154" s="1"/>
    </row>
    <row r="155" spans="1:13" ht="30">
      <c r="A155" s="7"/>
      <c r="B155" s="11" t="s">
        <v>13</v>
      </c>
      <c r="C155" s="3"/>
      <c r="D155" s="174"/>
      <c r="E155" s="6">
        <f>IF('Pricing Worksheet'!C13,1,0)</f>
        <v>0</v>
      </c>
      <c r="F155" s="160" t="s">
        <v>331</v>
      </c>
      <c r="G155" s="43"/>
      <c r="H155" s="48"/>
      <c r="I155" s="1"/>
      <c r="L155"/>
      <c r="M155" s="1"/>
    </row>
    <row r="156" spans="1:13" ht="30">
      <c r="A156" s="9"/>
      <c r="B156" s="11" t="s">
        <v>14</v>
      </c>
      <c r="C156" s="3"/>
      <c r="D156" s="3"/>
      <c r="E156" s="6">
        <f>IF('Pricing Worksheet'!C14,1,0)</f>
        <v>0</v>
      </c>
      <c r="F156" s="173" t="s">
        <v>305</v>
      </c>
      <c r="G156" s="43"/>
      <c r="H156" s="48"/>
      <c r="I156" s="1"/>
      <c r="L156"/>
      <c r="M156" s="1"/>
    </row>
    <row r="157" spans="1:13">
      <c r="A157" s="25"/>
      <c r="B157" s="20" t="s">
        <v>11</v>
      </c>
      <c r="C157" s="21"/>
      <c r="D157" s="176"/>
      <c r="E157" s="6">
        <v>1</v>
      </c>
      <c r="F157" s="41" t="s">
        <v>59</v>
      </c>
      <c r="G157" s="47"/>
      <c r="H157" s="48"/>
      <c r="I157" s="2"/>
      <c r="J157" s="2"/>
      <c r="K157" s="2"/>
      <c r="L157"/>
      <c r="M157" s="1"/>
    </row>
    <row r="158" spans="1:13">
      <c r="A158" s="25"/>
      <c r="B158" s="20" t="s">
        <v>40</v>
      </c>
      <c r="C158" s="21"/>
      <c r="D158" s="21"/>
      <c r="E158" s="6">
        <f>IF('Pricing Worksheet'!C18,1,0)</f>
        <v>0</v>
      </c>
      <c r="F158" s="41" t="s">
        <v>302</v>
      </c>
      <c r="G158" s="43"/>
      <c r="H158" s="48"/>
      <c r="I158" s="1"/>
      <c r="M158" s="1"/>
    </row>
    <row r="159" spans="1:13">
      <c r="A159" s="9"/>
      <c r="B159" s="11" t="s">
        <v>40</v>
      </c>
      <c r="C159" s="22"/>
      <c r="D159" s="175"/>
      <c r="E159" s="6">
        <f>IF('Pricing Worksheet'!C18,1,0)</f>
        <v>0</v>
      </c>
      <c r="F159" s="40" t="s">
        <v>262</v>
      </c>
      <c r="G159" s="43"/>
      <c r="H159" s="48"/>
      <c r="I159" s="1"/>
      <c r="L159"/>
      <c r="M159" s="1"/>
    </row>
    <row r="160" spans="1:13">
      <c r="A160" s="7"/>
      <c r="B160" s="11" t="s">
        <v>11</v>
      </c>
      <c r="C160" s="3"/>
      <c r="D160" s="3"/>
      <c r="E160" s="6">
        <v>1</v>
      </c>
      <c r="F160" s="40" t="s">
        <v>306</v>
      </c>
      <c r="G160" s="43"/>
      <c r="H160" s="48"/>
      <c r="I160" s="1"/>
      <c r="L160"/>
      <c r="M160" s="1"/>
    </row>
    <row r="161" spans="1:13">
      <c r="A161" s="7"/>
      <c r="B161" s="11" t="s">
        <v>11</v>
      </c>
      <c r="C161" s="3"/>
      <c r="D161" s="3"/>
      <c r="E161" s="6">
        <v>1</v>
      </c>
      <c r="F161" s="40" t="s">
        <v>261</v>
      </c>
      <c r="G161" s="43"/>
      <c r="H161" s="48"/>
      <c r="I161" s="2"/>
      <c r="J161" s="2"/>
      <c r="K161" s="2"/>
      <c r="L161" s="15"/>
      <c r="M161" s="1"/>
    </row>
    <row r="162" spans="1:13">
      <c r="A162" s="7"/>
      <c r="B162" s="11" t="s">
        <v>94</v>
      </c>
      <c r="C162" s="3"/>
      <c r="D162" s="3"/>
      <c r="E162" s="6">
        <f>IF('Pricing Worksheet'!C40,1,0)</f>
        <v>0</v>
      </c>
      <c r="F162" s="40" t="s">
        <v>132</v>
      </c>
      <c r="G162" s="43"/>
      <c r="H162" s="48"/>
      <c r="I162" s="2"/>
      <c r="J162" s="2"/>
      <c r="K162" s="2"/>
      <c r="L162" s="15"/>
      <c r="M162" s="1"/>
    </row>
    <row r="163" spans="1:13">
      <c r="A163" s="7"/>
      <c r="B163" s="11" t="s">
        <v>25</v>
      </c>
      <c r="C163" s="3"/>
      <c r="D163" s="3"/>
      <c r="E163" s="6">
        <f>IF('Pricing Worksheet'!C42,1,0)</f>
        <v>0</v>
      </c>
      <c r="F163" s="40" t="s">
        <v>332</v>
      </c>
      <c r="G163" s="43"/>
      <c r="H163" s="48"/>
      <c r="I163" s="1"/>
      <c r="M163" s="1"/>
    </row>
    <row r="164" spans="1:13">
      <c r="A164" s="23"/>
      <c r="B164" s="11" t="s">
        <v>25</v>
      </c>
      <c r="C164" s="22"/>
      <c r="D164" s="22"/>
      <c r="E164" s="6">
        <f>IF('Pricing Worksheet'!C42,1,0)</f>
        <v>0</v>
      </c>
      <c r="F164" s="40" t="s">
        <v>260</v>
      </c>
      <c r="G164" s="43"/>
      <c r="H164" s="48"/>
      <c r="I164" s="1"/>
      <c r="M164" s="1"/>
    </row>
    <row r="165" spans="1:13">
      <c r="A165" s="25"/>
      <c r="B165" s="20" t="s">
        <v>40</v>
      </c>
      <c r="C165" s="21"/>
      <c r="D165" s="176"/>
      <c r="E165" s="6">
        <f>IF('Pricing Worksheet'!C42,1,0)</f>
        <v>0</v>
      </c>
      <c r="F165" s="168" t="s">
        <v>333</v>
      </c>
      <c r="G165" s="159"/>
      <c r="H165" s="48"/>
      <c r="I165" s="2"/>
      <c r="J165" s="2"/>
      <c r="K165" s="2"/>
      <c r="L165" s="15"/>
      <c r="M165" s="1"/>
    </row>
    <row r="166" spans="1:13">
      <c r="A166" s="9"/>
      <c r="B166" s="11" t="s">
        <v>11</v>
      </c>
      <c r="C166" s="3"/>
      <c r="D166" s="3"/>
      <c r="E166" s="6">
        <v>1</v>
      </c>
      <c r="F166" s="40" t="s">
        <v>131</v>
      </c>
      <c r="G166" s="43"/>
      <c r="H166" s="48"/>
      <c r="I166" s="1"/>
      <c r="M166" s="1"/>
    </row>
    <row r="167" spans="1:13" ht="28">
      <c r="A167" s="49"/>
      <c r="B167" s="49"/>
      <c r="C167" s="49"/>
      <c r="D167" s="49"/>
      <c r="E167" s="49"/>
      <c r="F167" s="49"/>
      <c r="G167" s="49"/>
      <c r="H167" s="43"/>
      <c r="M167" s="1"/>
    </row>
    <row r="168" spans="1:13" ht="28">
      <c r="A168" s="49"/>
      <c r="B168" s="49"/>
      <c r="C168" s="49"/>
      <c r="D168" s="49"/>
      <c r="E168" s="49"/>
      <c r="F168" s="49"/>
      <c r="G168" s="49"/>
      <c r="H168" s="118"/>
    </row>
    <row r="169" spans="1:13" ht="28">
      <c r="A169" s="49"/>
      <c r="B169" s="49"/>
      <c r="C169" s="49"/>
      <c r="D169" s="49"/>
      <c r="E169" s="49"/>
      <c r="F169" s="49"/>
      <c r="G169" s="49"/>
    </row>
    <row r="170" spans="1:13" ht="39" customHeight="1">
      <c r="A170" s="119" t="s">
        <v>100</v>
      </c>
      <c r="B170" s="52"/>
      <c r="C170" s="52"/>
      <c r="D170" s="52"/>
      <c r="E170" s="52"/>
      <c r="F170" s="52"/>
      <c r="G170" s="52"/>
      <c r="H170" s="118"/>
    </row>
    <row r="171" spans="1:13" ht="27" customHeight="1">
      <c r="A171" s="49"/>
      <c r="B171" s="49"/>
      <c r="C171" s="49"/>
      <c r="D171" s="49"/>
      <c r="E171" s="49"/>
      <c r="F171" s="49"/>
      <c r="G171" s="49"/>
    </row>
    <row r="172" spans="1:13" ht="47" customHeight="1">
      <c r="A172" s="399" t="s">
        <v>101</v>
      </c>
      <c r="B172" s="399"/>
      <c r="C172" s="399"/>
      <c r="D172" s="399"/>
      <c r="E172" s="399"/>
      <c r="F172" s="399"/>
      <c r="G172" s="399"/>
      <c r="H172" s="118"/>
    </row>
    <row r="173" spans="1:13" ht="47" customHeight="1">
      <c r="A173" s="53"/>
      <c r="B173" s="53"/>
      <c r="C173" s="53"/>
      <c r="D173" s="53"/>
      <c r="E173" s="53"/>
      <c r="F173" s="53"/>
      <c r="G173" s="53"/>
    </row>
    <row r="174" spans="1:13" ht="67" customHeight="1" thickBot="1">
      <c r="A174" s="161" t="s">
        <v>88</v>
      </c>
      <c r="B174" s="162"/>
      <c r="C174" s="163"/>
      <c r="D174" s="164"/>
      <c r="E174" s="165"/>
      <c r="F174" s="166" t="s">
        <v>104</v>
      </c>
      <c r="G174" s="31"/>
      <c r="H174" s="118"/>
    </row>
    <row r="175" spans="1:13" ht="35" customHeight="1">
      <c r="A175" s="390" t="s">
        <v>334</v>
      </c>
      <c r="B175" s="391"/>
      <c r="C175" s="391"/>
      <c r="D175" s="391"/>
      <c r="E175" s="392"/>
      <c r="F175" s="166"/>
      <c r="G175" s="31"/>
    </row>
    <row r="176" spans="1:13" ht="30">
      <c r="A176" s="393"/>
      <c r="B176" s="394"/>
      <c r="C176" s="394"/>
      <c r="D176" s="394"/>
      <c r="E176" s="395"/>
      <c r="F176" s="166"/>
      <c r="G176" s="31"/>
    </row>
    <row r="177" spans="1:13" ht="31" thickBot="1">
      <c r="A177" s="396"/>
      <c r="B177" s="397"/>
      <c r="C177" s="397"/>
      <c r="D177" s="397"/>
      <c r="E177" s="398"/>
      <c r="F177" s="166"/>
      <c r="G177" s="31"/>
    </row>
    <row r="178" spans="1:13">
      <c r="A178" s="167"/>
      <c r="B178" s="167"/>
      <c r="C178" s="167"/>
      <c r="D178" s="167"/>
      <c r="E178" s="167"/>
    </row>
    <row r="181" spans="1:13">
      <c r="M181" s="1"/>
    </row>
    <row r="182" spans="1:13">
      <c r="M182" s="1"/>
    </row>
    <row r="183" spans="1:13">
      <c r="M183" s="1"/>
    </row>
    <row r="184" spans="1:13">
      <c r="M184" s="1"/>
    </row>
    <row r="185" spans="1:13">
      <c r="M185" s="1"/>
    </row>
  </sheetData>
  <autoFilter ref="E1:E186" xr:uid="{00000000-0009-0000-0000-000002000000}"/>
  <mergeCells count="22">
    <mergeCell ref="A175:E177"/>
    <mergeCell ref="F141:G141"/>
    <mergeCell ref="A172:G172"/>
    <mergeCell ref="F144:G144"/>
    <mergeCell ref="F82:G82"/>
    <mergeCell ref="F113:G113"/>
    <mergeCell ref="B1:D1"/>
    <mergeCell ref="E1:F1"/>
    <mergeCell ref="B2:D2"/>
    <mergeCell ref="F3:G3"/>
    <mergeCell ref="F25:G25"/>
    <mergeCell ref="F4:G4"/>
    <mergeCell ref="E2:F2"/>
    <mergeCell ref="F72:G72"/>
    <mergeCell ref="F32:G32"/>
    <mergeCell ref="F5:G5"/>
    <mergeCell ref="F140:G140"/>
    <mergeCell ref="F20:G20"/>
    <mergeCell ref="F105:G105"/>
    <mergeCell ref="F133:G133"/>
    <mergeCell ref="F92:G92"/>
    <mergeCell ref="F51:G51"/>
  </mergeCells>
  <phoneticPr fontId="3" type="noConversion"/>
  <dataValidations count="3">
    <dataValidation type="list" allowBlank="1" showInputMessage="1" showErrorMessage="1" sqref="I167 H150:H166 H4:H148" xr:uid="{00000000-0002-0000-0200-000000000000}">
      <formula1>$L$6:$L$10</formula1>
    </dataValidation>
    <dataValidation type="list" allowBlank="1" showInputMessage="1" showErrorMessage="1" sqref="H149" xr:uid="{00000000-0002-0000-0200-000001000000}">
      <formula1>$L$6:$L$6</formula1>
    </dataValidation>
    <dataValidation type="list" allowBlank="1" showInputMessage="1" showErrorMessage="1" sqref="J167 I4:I166" xr:uid="{00000000-0002-0000-0200-000002000000}">
      <formula1>#REF!</formula1>
    </dataValidation>
  </dataValidations>
  <pageMargins left="0.5" right="0.5" top="0.5" bottom="0.5" header="0.5" footer="0.5"/>
  <pageSetup scale="45" fitToHeight="5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Z22"/>
  <sheetViews>
    <sheetView view="pageBreakPreview" topLeftCell="B1" zoomScale="60" zoomScaleNormal="100" workbookViewId="0">
      <selection activeCell="U9" sqref="U9:Y9"/>
    </sheetView>
  </sheetViews>
  <sheetFormatPr baseColWidth="10" defaultRowHeight="33"/>
  <cols>
    <col min="1" max="1" width="8.33203125" style="12" hidden="1" customWidth="1"/>
    <col min="2" max="2" width="9.33203125" style="1" customWidth="1"/>
    <col min="3" max="3" width="13.83203125" style="1" bestFit="1" customWidth="1"/>
    <col min="4" max="4" width="10" style="1" customWidth="1"/>
    <col min="5" max="5" width="6.33203125" style="1" customWidth="1"/>
    <col min="6" max="6" width="10.33203125" style="17" customWidth="1"/>
    <col min="7" max="7" width="11.83203125" style="1" customWidth="1"/>
    <col min="8" max="8" width="12.33203125" style="1" customWidth="1"/>
    <col min="9" max="9" width="15.5" style="1" customWidth="1"/>
    <col min="10" max="11" width="10.83203125" style="1"/>
    <col min="13" max="14" width="10.83203125" style="1"/>
    <col min="15" max="15" width="11.5" style="1" bestFit="1" customWidth="1"/>
    <col min="16" max="16384" width="10.83203125" style="1"/>
  </cols>
  <sheetData>
    <row r="1" spans="1:26" s="5" customFormat="1" ht="43" customHeight="1">
      <c r="A1" s="200"/>
      <c r="B1" s="426">
        <f>'Pricing Worksheet'!F2</f>
        <v>0</v>
      </c>
      <c r="C1" s="426"/>
      <c r="D1" s="426"/>
      <c r="E1" s="426"/>
      <c r="F1" s="426"/>
      <c r="G1" s="427"/>
      <c r="H1" s="419">
        <f>'Pricing Worksheet'!I6</f>
        <v>0</v>
      </c>
      <c r="I1" s="420"/>
      <c r="J1" s="420"/>
      <c r="K1" s="420"/>
      <c r="L1" s="201" t="s">
        <v>311</v>
      </c>
      <c r="M1" s="185"/>
      <c r="N1" s="185"/>
      <c r="O1" s="420">
        <f>'Build Sheet'!G2</f>
        <v>0</v>
      </c>
      <c r="P1" s="420"/>
      <c r="Q1" s="224" t="s">
        <v>310</v>
      </c>
      <c r="R1" s="185"/>
      <c r="S1" s="185"/>
      <c r="T1" s="185"/>
      <c r="U1" s="185"/>
      <c r="V1" s="185"/>
      <c r="W1" s="185"/>
      <c r="X1" s="185"/>
      <c r="Y1" s="185"/>
      <c r="Z1" s="202"/>
    </row>
    <row r="2" spans="1:26" s="5" customFormat="1" ht="43" customHeight="1" thickBot="1">
      <c r="A2" s="203"/>
      <c r="B2" s="428"/>
      <c r="C2" s="428"/>
      <c r="D2" s="428"/>
      <c r="E2" s="428"/>
      <c r="F2" s="428"/>
      <c r="G2" s="429"/>
      <c r="H2" s="424" t="s">
        <v>215</v>
      </c>
      <c r="I2" s="425"/>
      <c r="J2" s="415" t="s">
        <v>219</v>
      </c>
      <c r="K2" s="415"/>
      <c r="L2" s="438" t="s">
        <v>280</v>
      </c>
      <c r="M2" s="438"/>
      <c r="N2" s="439" t="s">
        <v>281</v>
      </c>
      <c r="O2" s="440"/>
      <c r="P2" s="441" t="s">
        <v>239</v>
      </c>
      <c r="Q2" s="441"/>
      <c r="R2" s="442" t="s">
        <v>245</v>
      </c>
      <c r="S2" s="442"/>
      <c r="T2" s="422" t="s">
        <v>282</v>
      </c>
      <c r="U2" s="422"/>
      <c r="V2" s="423" t="s">
        <v>283</v>
      </c>
      <c r="W2" s="423"/>
      <c r="X2" s="421" t="s">
        <v>284</v>
      </c>
      <c r="Y2" s="421"/>
      <c r="Z2" s="204"/>
    </row>
    <row r="3" spans="1:26" ht="113" customHeight="1" thickBot="1">
      <c r="A3" s="205" t="s">
        <v>23</v>
      </c>
      <c r="B3" s="211">
        <f>IF('Pricing Worksheet'!C36,1,0)</f>
        <v>0</v>
      </c>
      <c r="C3" s="411" t="str">
        <f>IF(B3=1,"Aluminum","")</f>
        <v/>
      </c>
      <c r="D3" s="412"/>
      <c r="E3" s="412"/>
      <c r="F3" s="412"/>
      <c r="G3" s="413"/>
      <c r="H3" s="215">
        <f>IF('Pricing Worksheet'!C25,1,0)</f>
        <v>0</v>
      </c>
      <c r="I3" s="432" t="str">
        <f>IF(H3=1,"Mood Lighting","")</f>
        <v/>
      </c>
      <c r="J3" s="433"/>
      <c r="K3" s="433"/>
      <c r="L3" s="433"/>
      <c r="M3" s="434"/>
      <c r="N3" s="213">
        <f>IF('Pricing Worksheet'!C32,1,0)</f>
        <v>0</v>
      </c>
      <c r="O3" s="418" t="str">
        <f>IF(N3=1,"AC","")</f>
        <v/>
      </c>
      <c r="P3" s="418"/>
      <c r="Q3" s="418"/>
      <c r="R3" s="418"/>
      <c r="S3" s="418"/>
      <c r="T3" s="211">
        <f>IF('Pricing Worksheet'!C46,1,0)</f>
        <v>0</v>
      </c>
      <c r="U3" s="435" t="str">
        <f>IF(T3=1,"Tongue Box","")</f>
        <v/>
      </c>
      <c r="V3" s="436"/>
      <c r="W3" s="436"/>
      <c r="X3" s="436"/>
      <c r="Y3" s="437"/>
      <c r="Z3" s="206"/>
    </row>
    <row r="4" spans="1:26" ht="113" customHeight="1" thickBot="1">
      <c r="A4" s="205"/>
      <c r="B4" s="205">
        <f>IF('Pricing Worksheet'!C37,1,0)</f>
        <v>0</v>
      </c>
      <c r="C4" s="404" t="str">
        <f>IF(B4=1,"E-Brakes","")</f>
        <v/>
      </c>
      <c r="D4" s="405"/>
      <c r="E4" s="405"/>
      <c r="F4" s="405"/>
      <c r="G4" s="406"/>
      <c r="H4" s="216">
        <f>IF('Pricing Worksheet'!C33,1,0)</f>
        <v>0</v>
      </c>
      <c r="I4" s="404" t="str">
        <f>IF(H4=1,"Furnace","")</f>
        <v/>
      </c>
      <c r="J4" s="405"/>
      <c r="K4" s="405"/>
      <c r="L4" s="405"/>
      <c r="M4" s="406"/>
      <c r="N4" s="214">
        <f>IF('Pricing Worksheet'!C26,1,0)</f>
        <v>0</v>
      </c>
      <c r="O4" s="430" t="str">
        <f>IF(N4=1,"Overhead Light","")</f>
        <v/>
      </c>
      <c r="P4" s="430"/>
      <c r="Q4" s="430"/>
      <c r="R4" s="430"/>
      <c r="S4" s="430"/>
      <c r="T4" s="205">
        <f>IF('Pricing Worksheet'!C49,1,0)</f>
        <v>0</v>
      </c>
      <c r="U4" s="404" t="str">
        <f>IF(T4=1,"Starter Kit","")</f>
        <v/>
      </c>
      <c r="V4" s="405"/>
      <c r="W4" s="405"/>
      <c r="X4" s="405"/>
      <c r="Y4" s="406"/>
      <c r="Z4" s="206"/>
    </row>
    <row r="5" spans="1:26" ht="113" customHeight="1" thickBot="1">
      <c r="A5" s="207"/>
      <c r="B5" s="205">
        <f>IF('Pricing Worksheet'!C13,1,0)</f>
        <v>0</v>
      </c>
      <c r="C5" s="404" t="str">
        <f>IF(B5=1,"Propane","")</f>
        <v/>
      </c>
      <c r="D5" s="405"/>
      <c r="E5" s="405"/>
      <c r="F5" s="405"/>
      <c r="G5" s="406"/>
      <c r="H5" s="216">
        <f>IF('Pricing Worksheet'!C20,1,0)</f>
        <v>0</v>
      </c>
      <c r="I5" s="404" t="str">
        <f>IF(H5=1,"Galley Light","")</f>
        <v/>
      </c>
      <c r="J5" s="405"/>
      <c r="K5" s="405"/>
      <c r="L5" s="405"/>
      <c r="M5" s="406"/>
      <c r="N5" s="214">
        <f>IF('Pricing Worksheet'!C28,1,0)</f>
        <v>0</v>
      </c>
      <c r="O5" s="431" t="str">
        <f>IF(N5=1,"Blackout Shade","")</f>
        <v/>
      </c>
      <c r="P5" s="431"/>
      <c r="Q5" s="431"/>
      <c r="R5" s="431"/>
      <c r="S5" s="431"/>
      <c r="T5" s="205">
        <f>IF('Pricing Worksheet'!C50,1,0)</f>
        <v>0</v>
      </c>
      <c r="U5" s="404" t="str">
        <f>IF(T5=1,"Vb Cover","")</f>
        <v/>
      </c>
      <c r="V5" s="405"/>
      <c r="W5" s="405"/>
      <c r="X5" s="405"/>
      <c r="Y5" s="406"/>
      <c r="Z5" s="206"/>
    </row>
    <row r="6" spans="1:26" ht="113" customHeight="1" thickBot="1">
      <c r="A6" s="207" t="s">
        <v>21</v>
      </c>
      <c r="B6" s="205">
        <f>IF('Pricing Worksheet'!C12,1,0)</f>
        <v>0</v>
      </c>
      <c r="C6" s="404" t="str">
        <f>IF(B6=1,"Stovetop","")</f>
        <v/>
      </c>
      <c r="D6" s="405"/>
      <c r="E6" s="405"/>
      <c r="F6" s="405"/>
      <c r="G6" s="406"/>
      <c r="H6" s="216">
        <f>IF('Pricing Worksheet'!C24,1,0)</f>
        <v>0</v>
      </c>
      <c r="I6" s="404" t="str">
        <f>IF(H6=1,"Stargazer","")</f>
        <v/>
      </c>
      <c r="J6" s="405"/>
      <c r="K6" s="405"/>
      <c r="L6" s="405"/>
      <c r="M6" s="406"/>
      <c r="N6" s="214">
        <f>IF('Pricing Worksheet'!C29,1,0)</f>
        <v>0</v>
      </c>
      <c r="O6" s="458" t="str">
        <f>IF(N6=1,"Froli","")</f>
        <v/>
      </c>
      <c r="P6" s="458"/>
      <c r="Q6" s="458"/>
      <c r="R6" s="458"/>
      <c r="S6" s="458"/>
      <c r="T6" s="205">
        <f>IF('Pricing Worksheet'!C51,1,0)</f>
        <v>0</v>
      </c>
      <c r="U6" s="404" t="str">
        <f>IF(T6=1,"Zamp Solar","")</f>
        <v/>
      </c>
      <c r="V6" s="405"/>
      <c r="W6" s="405"/>
      <c r="X6" s="405"/>
      <c r="Y6" s="406"/>
      <c r="Z6" s="206"/>
    </row>
    <row r="7" spans="1:26" ht="113" customHeight="1" thickBot="1">
      <c r="A7" s="205" t="s">
        <v>13</v>
      </c>
      <c r="B7" s="205">
        <f>IF('Pricing Worksheet'!C14,1,0)</f>
        <v>0</v>
      </c>
      <c r="C7" s="404" t="str">
        <f>IF(B7=1,"Fresh Water","")</f>
        <v/>
      </c>
      <c r="D7" s="405"/>
      <c r="E7" s="405"/>
      <c r="F7" s="405"/>
      <c r="G7" s="406"/>
      <c r="H7" s="216">
        <f>IF('Pricing Worksheet'!C27,1,0)</f>
        <v>0</v>
      </c>
      <c r="I7" s="404" t="str">
        <f>IF(H7=1,"Front Bin","")</f>
        <v/>
      </c>
      <c r="J7" s="405"/>
      <c r="K7" s="405"/>
      <c r="L7" s="405"/>
      <c r="M7" s="406"/>
      <c r="N7" s="214">
        <f>IF('Pricing Worksheet'!C30,1,0)</f>
        <v>0</v>
      </c>
      <c r="O7" s="410" t="str">
        <f>IF(N7=1,"Split Bed","")</f>
        <v/>
      </c>
      <c r="P7" s="410"/>
      <c r="Q7" s="410"/>
      <c r="R7" s="410"/>
      <c r="S7" s="410"/>
      <c r="T7" s="205">
        <f>IF('Pricing Worksheet'!C52,1,0)</f>
        <v>0</v>
      </c>
      <c r="U7" s="404" t="str">
        <f>IF(T7=1,"H2O Filler","")</f>
        <v/>
      </c>
      <c r="V7" s="405"/>
      <c r="W7" s="405"/>
      <c r="X7" s="405"/>
      <c r="Y7" s="406"/>
      <c r="Z7" s="206"/>
    </row>
    <row r="8" spans="1:26" ht="113" customHeight="1" thickBot="1">
      <c r="A8" s="205"/>
      <c r="B8" s="205">
        <f>IF('Pricing Worksheet'!C15,1,0)</f>
        <v>0</v>
      </c>
      <c r="C8" s="404" t="str">
        <f>IF(B8=1,"Gray Water","")</f>
        <v/>
      </c>
      <c r="D8" s="405"/>
      <c r="E8" s="405"/>
      <c r="F8" s="405"/>
      <c r="G8" s="406"/>
      <c r="H8" s="216">
        <f>IF('Pricing Worksheet'!C35,1,0)</f>
        <v>0</v>
      </c>
      <c r="I8" s="455" t="str">
        <f>IF(H8=1,CONCATENATE("Skin - ",'Pricing Worksheet'!I35),"")</f>
        <v/>
      </c>
      <c r="J8" s="456"/>
      <c r="K8" s="456"/>
      <c r="L8" s="456"/>
      <c r="M8" s="457"/>
      <c r="N8" s="214">
        <f>IF('Pricing Worksheet'!C19,1,0)</f>
        <v>0</v>
      </c>
      <c r="O8" s="414" t="str">
        <f>IF(N8=1,CONCATENATE("Bat Wings - ",'Pricing Worksheet'!I19),"")</f>
        <v/>
      </c>
      <c r="P8" s="414"/>
      <c r="Q8" s="414"/>
      <c r="R8" s="414"/>
      <c r="S8" s="414"/>
      <c r="T8" s="205">
        <f>IF('Pricing Worksheet'!C53,1,0)</f>
        <v>0</v>
      </c>
      <c r="U8" s="404" t="str">
        <f>IF(T8=1,"Water Filter","")</f>
        <v/>
      </c>
      <c r="V8" s="405"/>
      <c r="W8" s="405"/>
      <c r="X8" s="405"/>
      <c r="Y8" s="406"/>
      <c r="Z8" s="206"/>
    </row>
    <row r="9" spans="1:26" ht="113" customHeight="1" thickBot="1">
      <c r="A9" s="205" t="s">
        <v>14</v>
      </c>
      <c r="B9" s="212">
        <f>IF('Pricing Worksheet'!C38,1,0)</f>
        <v>0</v>
      </c>
      <c r="C9" s="452" t="str">
        <f>IF(B9=1,"Ark Upgrade","")</f>
        <v/>
      </c>
      <c r="D9" s="453"/>
      <c r="E9" s="453"/>
      <c r="F9" s="453"/>
      <c r="G9" s="454"/>
      <c r="H9" s="216">
        <f>IF('Pricing Worksheet'!C42,1,0)</f>
        <v>0</v>
      </c>
      <c r="I9" s="407" t="str">
        <f>IF(H9=1,"Rooftop Solar","")</f>
        <v/>
      </c>
      <c r="J9" s="408"/>
      <c r="K9" s="408"/>
      <c r="L9" s="408"/>
      <c r="M9" s="409"/>
      <c r="N9" s="214">
        <f>IF('Pricing Worksheet'!C21,1,0)</f>
        <v>0</v>
      </c>
      <c r="O9" s="410" t="str">
        <f>IF(N9=1,"Hatch Bag","")</f>
        <v/>
      </c>
      <c r="P9" s="410"/>
      <c r="Q9" s="410"/>
      <c r="R9" s="410"/>
      <c r="S9" s="410"/>
      <c r="T9" s="205">
        <f>IF('Pricing Worksheet'!C54,1,0)</f>
        <v>0</v>
      </c>
      <c r="U9" s="404" t="str">
        <f>IF(T9=1,"Pressure Reg","")</f>
        <v/>
      </c>
      <c r="V9" s="405"/>
      <c r="W9" s="405"/>
      <c r="X9" s="405"/>
      <c r="Y9" s="406"/>
      <c r="Z9" s="206"/>
    </row>
    <row r="10" spans="1:26" ht="113" customHeight="1" thickBot="1">
      <c r="A10" s="205" t="s">
        <v>18</v>
      </c>
      <c r="B10" s="205">
        <f>IF('Pricing Worksheet'!C40,1,0)</f>
        <v>0</v>
      </c>
      <c r="C10" s="404" t="str">
        <f>IF(B10=1,"Lithium","")</f>
        <v/>
      </c>
      <c r="D10" s="405"/>
      <c r="E10" s="405"/>
      <c r="F10" s="405"/>
      <c r="G10" s="406"/>
      <c r="H10" s="216">
        <f>IF('Pricing Worksheet'!C16,1,0)</f>
        <v>0</v>
      </c>
      <c r="I10" s="404" t="str">
        <f>IF(H10=1,"6 Drawer","")</f>
        <v/>
      </c>
      <c r="J10" s="405"/>
      <c r="K10" s="405"/>
      <c r="L10" s="405"/>
      <c r="M10" s="406"/>
      <c r="N10" s="214">
        <f>IF('Pricing Worksheet'!C39,1,0)</f>
        <v>0</v>
      </c>
      <c r="O10" s="410" t="str">
        <f>IF(N10=1,"3M","")</f>
        <v/>
      </c>
      <c r="P10" s="410"/>
      <c r="Q10" s="410"/>
      <c r="R10" s="410"/>
      <c r="S10" s="410"/>
      <c r="T10" s="205">
        <v>1</v>
      </c>
      <c r="U10" s="404" t="s">
        <v>264</v>
      </c>
      <c r="V10" s="416"/>
      <c r="W10" s="416"/>
      <c r="X10" s="416"/>
      <c r="Y10" s="417"/>
      <c r="Z10" s="206"/>
    </row>
    <row r="11" spans="1:26" ht="113" customHeight="1" thickBot="1">
      <c r="A11" s="208"/>
      <c r="B11" s="205">
        <f>IF('Pricing Worksheet'!C37,1,0)</f>
        <v>0</v>
      </c>
      <c r="C11" s="404" t="str">
        <f>IF(B11=1,"Autowbrake","")</f>
        <v/>
      </c>
      <c r="D11" s="405"/>
      <c r="E11" s="405"/>
      <c r="F11" s="405"/>
      <c r="G11" s="406"/>
      <c r="H11" s="216">
        <f>IF('Pricing Worksheet'!C17,1,0)</f>
        <v>0</v>
      </c>
      <c r="I11" s="404" t="str">
        <f>IF(H11=1,"Pull and ROC","")</f>
        <v/>
      </c>
      <c r="J11" s="405"/>
      <c r="K11" s="405"/>
      <c r="L11" s="405"/>
      <c r="M11" s="406"/>
      <c r="N11" s="214">
        <f>IF('Pricing Worksheet'!C44,1,0)</f>
        <v>0</v>
      </c>
      <c r="O11" s="410" t="str">
        <f>IF(N11=1,CONCATENATE("Awning/",'Pricing Worksheet'!I44),"")</f>
        <v/>
      </c>
      <c r="P11" s="410"/>
      <c r="Q11" s="410"/>
      <c r="R11" s="410"/>
      <c r="S11" s="410"/>
      <c r="T11" s="205">
        <v>1</v>
      </c>
      <c r="U11" s="449"/>
      <c r="V11" s="450"/>
      <c r="W11" s="450"/>
      <c r="X11" s="450"/>
      <c r="Y11" s="451"/>
      <c r="Z11" s="206"/>
    </row>
    <row r="12" spans="1:26" ht="113" customHeight="1" thickBot="1">
      <c r="A12" s="209"/>
      <c r="B12" s="207">
        <f>IF('Pricing Worksheet'!C43,1,0)</f>
        <v>0</v>
      </c>
      <c r="C12" s="443" t="str">
        <f>IF(B12,"DC-DC Charger","")</f>
        <v/>
      </c>
      <c r="D12" s="444"/>
      <c r="E12" s="444"/>
      <c r="F12" s="444"/>
      <c r="G12" s="445"/>
      <c r="H12" s="226">
        <f>IF('Pricing Worksheet'!C18,1,0)</f>
        <v>0</v>
      </c>
      <c r="I12" s="446" t="str">
        <f>IF(H12=1,"Cooler","")</f>
        <v/>
      </c>
      <c r="J12" s="447"/>
      <c r="K12" s="447"/>
      <c r="L12" s="447"/>
      <c r="M12" s="448"/>
      <c r="N12" s="217">
        <f>IF('Pricing Worksheet'!C46,1,0)</f>
        <v>0</v>
      </c>
      <c r="O12" s="410" t="str">
        <f>IF(N12=1,"Bike Rack","")</f>
        <v/>
      </c>
      <c r="P12" s="410"/>
      <c r="Q12" s="410"/>
      <c r="R12" s="410"/>
      <c r="S12" s="410"/>
      <c r="T12" s="207">
        <v>1</v>
      </c>
      <c r="U12" s="459"/>
      <c r="V12" s="460"/>
      <c r="W12" s="460"/>
      <c r="X12" s="460"/>
      <c r="Y12" s="461"/>
      <c r="Z12" s="210"/>
    </row>
    <row r="13" spans="1:26">
      <c r="H13" s="2"/>
      <c r="L13" s="1"/>
      <c r="T13" s="2"/>
    </row>
    <row r="14" spans="1:26" ht="100" customHeight="1">
      <c r="A14" s="65"/>
      <c r="H14" s="2"/>
      <c r="L14" s="1"/>
    </row>
    <row r="15" spans="1:26" ht="100" customHeight="1">
      <c r="A15" s="102"/>
      <c r="H15" s="2"/>
      <c r="L15" s="1"/>
    </row>
    <row r="16" spans="1:26" ht="100" customHeight="1" thickBot="1">
      <c r="A16" s="28"/>
      <c r="H16" s="2"/>
      <c r="L16" s="1"/>
    </row>
    <row r="17" spans="1:12" ht="100" customHeight="1" thickBot="1">
      <c r="A17" s="28" t="s">
        <v>21</v>
      </c>
    </row>
    <row r="18" spans="1:12" ht="100" customHeight="1" thickBot="1">
      <c r="A18" s="28" t="s">
        <v>21</v>
      </c>
      <c r="H18" s="2"/>
      <c r="L18" s="1"/>
    </row>
    <row r="19" spans="1:12" ht="100" customHeight="1" thickBot="1">
      <c r="A19" s="28" t="s">
        <v>21</v>
      </c>
      <c r="H19" s="2"/>
      <c r="L19" s="1"/>
    </row>
    <row r="21" spans="1:12" ht="100" customHeight="1">
      <c r="A21" s="101"/>
    </row>
    <row r="22" spans="1:12" ht="100" customHeight="1">
      <c r="A22" s="101"/>
    </row>
  </sheetData>
  <mergeCells count="52">
    <mergeCell ref="C12:G12"/>
    <mergeCell ref="I12:M12"/>
    <mergeCell ref="O12:S12"/>
    <mergeCell ref="U5:Y5"/>
    <mergeCell ref="U6:Y6"/>
    <mergeCell ref="C8:G8"/>
    <mergeCell ref="U11:Y11"/>
    <mergeCell ref="C11:G11"/>
    <mergeCell ref="O11:S11"/>
    <mergeCell ref="I7:M7"/>
    <mergeCell ref="C9:G9"/>
    <mergeCell ref="I8:M8"/>
    <mergeCell ref="U9:Y9"/>
    <mergeCell ref="U8:Y8"/>
    <mergeCell ref="O6:S6"/>
    <mergeCell ref="U12:Y12"/>
    <mergeCell ref="B1:G2"/>
    <mergeCell ref="U7:Y7"/>
    <mergeCell ref="O4:S4"/>
    <mergeCell ref="O5:S5"/>
    <mergeCell ref="I4:M4"/>
    <mergeCell ref="I3:M3"/>
    <mergeCell ref="C5:G5"/>
    <mergeCell ref="O7:S7"/>
    <mergeCell ref="C7:G7"/>
    <mergeCell ref="U3:Y3"/>
    <mergeCell ref="L2:M2"/>
    <mergeCell ref="N2:O2"/>
    <mergeCell ref="I5:M5"/>
    <mergeCell ref="I6:M6"/>
    <mergeCell ref="P2:Q2"/>
    <mergeCell ref="R2:S2"/>
    <mergeCell ref="J2:K2"/>
    <mergeCell ref="U10:Y10"/>
    <mergeCell ref="O3:S3"/>
    <mergeCell ref="I11:M11"/>
    <mergeCell ref="H1:K1"/>
    <mergeCell ref="X2:Y2"/>
    <mergeCell ref="T2:U2"/>
    <mergeCell ref="U4:Y4"/>
    <mergeCell ref="V2:W2"/>
    <mergeCell ref="H2:I2"/>
    <mergeCell ref="O1:P1"/>
    <mergeCell ref="C10:G10"/>
    <mergeCell ref="I9:M9"/>
    <mergeCell ref="O10:S10"/>
    <mergeCell ref="C6:G6"/>
    <mergeCell ref="C3:G3"/>
    <mergeCell ref="C4:G4"/>
    <mergeCell ref="O8:S8"/>
    <mergeCell ref="I10:M10"/>
    <mergeCell ref="O9:S9"/>
  </mergeCells>
  <phoneticPr fontId="4" type="noConversion"/>
  <conditionalFormatting sqref="C3:G3">
    <cfRule type="expression" dxfId="22" priority="43">
      <formula>$C$3&lt;&gt;""</formula>
    </cfRule>
  </conditionalFormatting>
  <conditionalFormatting sqref="C4:G4">
    <cfRule type="expression" dxfId="21" priority="42">
      <formula>$C$4&lt;&gt;""</formula>
    </cfRule>
  </conditionalFormatting>
  <conditionalFormatting sqref="C5:G5">
    <cfRule type="expression" dxfId="20" priority="41">
      <formula>$C$5&lt;&gt;""</formula>
    </cfRule>
  </conditionalFormatting>
  <conditionalFormatting sqref="C6:G6">
    <cfRule type="expression" dxfId="19" priority="40">
      <formula>$C$6&lt;&gt;""</formula>
    </cfRule>
  </conditionalFormatting>
  <conditionalFormatting sqref="C7:G7">
    <cfRule type="expression" dxfId="18" priority="39">
      <formula>$C$7&lt;&gt;""</formula>
    </cfRule>
  </conditionalFormatting>
  <conditionalFormatting sqref="C8:G8">
    <cfRule type="expression" dxfId="17" priority="38">
      <formula>$C$8&lt;&gt;""</formula>
    </cfRule>
  </conditionalFormatting>
  <conditionalFormatting sqref="C9:G9">
    <cfRule type="expression" dxfId="16" priority="37">
      <formula>$C$9&lt;&gt;""</formula>
    </cfRule>
  </conditionalFormatting>
  <conditionalFormatting sqref="C10:G10">
    <cfRule type="expression" dxfId="15" priority="36">
      <formula>$C$10&lt;&gt;""</formula>
    </cfRule>
  </conditionalFormatting>
  <conditionalFormatting sqref="C11:G11">
    <cfRule type="expression" dxfId="14" priority="35">
      <formula>$C$11&lt;&gt;""</formula>
    </cfRule>
  </conditionalFormatting>
  <conditionalFormatting sqref="C12:G12">
    <cfRule type="expression" dxfId="13" priority="34">
      <formula>$C$12&lt;&gt;""</formula>
    </cfRule>
  </conditionalFormatting>
  <conditionalFormatting sqref="I3:M3">
    <cfRule type="expression" dxfId="12" priority="31">
      <formula>I3&lt;&gt;""</formula>
    </cfRule>
  </conditionalFormatting>
  <conditionalFormatting sqref="I4:M4">
    <cfRule type="expression" dxfId="11" priority="32">
      <formula>$I$4&lt;&gt;""</formula>
    </cfRule>
  </conditionalFormatting>
  <conditionalFormatting sqref="I5:M5">
    <cfRule type="expression" dxfId="10" priority="30">
      <formula>$I$5&lt;&gt;""</formula>
    </cfRule>
  </conditionalFormatting>
  <conditionalFormatting sqref="I6:M6">
    <cfRule type="expression" dxfId="9" priority="28">
      <formula>I6&lt;&gt;""</formula>
    </cfRule>
  </conditionalFormatting>
  <conditionalFormatting sqref="I7:M7">
    <cfRule type="expression" dxfId="8" priority="27">
      <formula>$I$7&lt;&gt;""</formula>
    </cfRule>
  </conditionalFormatting>
  <conditionalFormatting sqref="I8:M8">
    <cfRule type="expression" dxfId="7" priority="26">
      <formula>I8&lt;&gt;""</formula>
    </cfRule>
  </conditionalFormatting>
  <conditionalFormatting sqref="I9:M9">
    <cfRule type="expression" dxfId="6" priority="25">
      <formula>I9&lt;&gt;""</formula>
    </cfRule>
  </conditionalFormatting>
  <conditionalFormatting sqref="I10:M12">
    <cfRule type="expression" dxfId="5" priority="21">
      <formula>I10&lt;&gt;""</formula>
    </cfRule>
  </conditionalFormatting>
  <conditionalFormatting sqref="O3:S7">
    <cfRule type="expression" dxfId="4" priority="15">
      <formula>O3&lt;&gt;""</formula>
    </cfRule>
  </conditionalFormatting>
  <conditionalFormatting sqref="O8:S12">
    <cfRule type="expression" dxfId="3" priority="10">
      <formula>O8&lt;&gt;""</formula>
    </cfRule>
  </conditionalFormatting>
  <conditionalFormatting sqref="U3:Y3">
    <cfRule type="expression" dxfId="2" priority="9">
      <formula>U3&lt;&gt;""</formula>
    </cfRule>
  </conditionalFormatting>
  <conditionalFormatting sqref="U4:Y4">
    <cfRule type="expression" dxfId="1" priority="7">
      <formula>U4&lt;&gt;""</formula>
    </cfRule>
  </conditionalFormatting>
  <conditionalFormatting sqref="U5:Y9">
    <cfRule type="expression" dxfId="0" priority="1">
      <formula>O5&lt;&gt;""</formula>
    </cfRule>
  </conditionalFormatting>
  <pageMargins left="0.75" right="0.75" top="1" bottom="1" header="0.5" footer="0.5"/>
  <pageSetup scale="41"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93BAB-B6A3-4543-9A5A-5B39F2A57003}">
  <dimension ref="A1:K73"/>
  <sheetViews>
    <sheetView zoomScale="125" zoomScaleNormal="125" workbookViewId="0">
      <selection activeCell="E4" sqref="E4"/>
    </sheetView>
  </sheetViews>
  <sheetFormatPr baseColWidth="10" defaultRowHeight="16"/>
  <cols>
    <col min="2" max="2" width="25.33203125" customWidth="1"/>
    <col min="7" max="7" width="10.83203125" customWidth="1"/>
    <col min="8" max="8" width="41.5" customWidth="1"/>
  </cols>
  <sheetData>
    <row r="1" spans="1:10" ht="34">
      <c r="A1" s="271"/>
      <c r="B1" s="246" t="s">
        <v>466</v>
      </c>
      <c r="C1" s="272"/>
      <c r="D1" s="246"/>
      <c r="E1" s="272"/>
      <c r="F1" s="246"/>
      <c r="G1" s="271"/>
      <c r="H1" s="271"/>
    </row>
    <row r="2" spans="1:10" ht="34">
      <c r="A2" s="269"/>
      <c r="B2" s="270">
        <f>'Pricing Worksheet'!F2</f>
        <v>0</v>
      </c>
      <c r="C2" s="273" t="s">
        <v>378</v>
      </c>
      <c r="D2" s="243">
        <f>'Build Sheet'!G2</f>
        <v>0</v>
      </c>
      <c r="E2" s="243">
        <f>'Pricing Worksheet'!I6</f>
        <v>0</v>
      </c>
      <c r="F2" s="243"/>
      <c r="G2" s="269"/>
      <c r="H2" s="268" t="s">
        <v>465</v>
      </c>
    </row>
    <row r="3" spans="1:10" ht="36" customHeight="1">
      <c r="A3" s="229"/>
      <c r="B3" s="240" t="s">
        <v>394</v>
      </c>
      <c r="C3" s="240" t="s">
        <v>393</v>
      </c>
      <c r="D3" s="240" t="s">
        <v>392</v>
      </c>
      <c r="E3" s="240" t="s">
        <v>391</v>
      </c>
      <c r="F3" s="240" t="s">
        <v>390</v>
      </c>
      <c r="G3" s="240" t="s">
        <v>389</v>
      </c>
      <c r="H3" s="240" t="s">
        <v>388</v>
      </c>
    </row>
    <row r="4" spans="1:10" ht="26" customHeight="1">
      <c r="A4" s="252" t="s">
        <v>410</v>
      </c>
      <c r="B4" s="267" t="s">
        <v>464</v>
      </c>
      <c r="C4" s="231">
        <v>1</v>
      </c>
      <c r="D4" s="231"/>
      <c r="E4" s="232"/>
      <c r="F4" s="231"/>
      <c r="G4" s="231"/>
      <c r="H4" s="235"/>
    </row>
    <row r="5" spans="1:10" ht="26" customHeight="1">
      <c r="A5" s="252" t="s">
        <v>410</v>
      </c>
      <c r="B5" s="267" t="s">
        <v>463</v>
      </c>
      <c r="C5" s="231">
        <v>1</v>
      </c>
      <c r="D5" s="231"/>
      <c r="E5" s="232">
        <f>E4</f>
        <v>0</v>
      </c>
      <c r="F5" s="231"/>
      <c r="G5" s="231"/>
      <c r="H5" s="235"/>
    </row>
    <row r="6" spans="1:10" ht="26" customHeight="1">
      <c r="A6" s="252" t="s">
        <v>410</v>
      </c>
      <c r="B6" s="233" t="s">
        <v>462</v>
      </c>
      <c r="C6" s="231" t="s">
        <v>404</v>
      </c>
      <c r="D6" s="231"/>
      <c r="E6" s="232">
        <f>E4</f>
        <v>0</v>
      </c>
      <c r="F6" s="231"/>
      <c r="G6" s="231"/>
      <c r="H6" s="231"/>
    </row>
    <row r="7" spans="1:10" ht="26" customHeight="1">
      <c r="A7" s="251" t="s">
        <v>381</v>
      </c>
      <c r="B7" s="233" t="s">
        <v>461</v>
      </c>
      <c r="C7" s="231" t="s">
        <v>404</v>
      </c>
      <c r="D7" s="235"/>
      <c r="E7" s="232">
        <f>E4</f>
        <v>0</v>
      </c>
      <c r="F7" s="235"/>
      <c r="G7" s="231"/>
      <c r="H7" s="231" t="str">
        <f>'Pricing Worksheet'!I35</f>
        <v>Undecided</v>
      </c>
    </row>
    <row r="8" spans="1:10" ht="25" customHeight="1">
      <c r="A8" s="251" t="s">
        <v>381</v>
      </c>
      <c r="B8" s="233" t="s">
        <v>460</v>
      </c>
      <c r="C8" s="231">
        <v>1</v>
      </c>
      <c r="D8" s="231"/>
      <c r="E8" s="232">
        <f>E4</f>
        <v>0</v>
      </c>
      <c r="F8" s="231"/>
      <c r="G8" s="231"/>
      <c r="H8" s="231" t="str">
        <f>'Pricing Worksheet'!I35</f>
        <v>Undecided</v>
      </c>
      <c r="I8">
        <f>IF('[2]Pricing Worksheet'!C39,1,0)</f>
        <v>0</v>
      </c>
      <c r="J8" t="s">
        <v>459</v>
      </c>
    </row>
    <row r="9" spans="1:10" ht="26" customHeight="1">
      <c r="A9" s="250" t="s">
        <v>406</v>
      </c>
      <c r="B9" s="233" t="s">
        <v>458</v>
      </c>
      <c r="C9" s="231" t="s">
        <v>404</v>
      </c>
      <c r="D9" s="235"/>
      <c r="E9" s="232">
        <f>E4</f>
        <v>0</v>
      </c>
      <c r="F9" s="235"/>
      <c r="G9" s="231"/>
      <c r="H9" s="231">
        <f>IF('Pricing Worksheet'!C42,"yes",0)</f>
        <v>0</v>
      </c>
    </row>
    <row r="10" spans="1:10" ht="25" customHeight="1">
      <c r="A10" s="266" t="s">
        <v>400</v>
      </c>
      <c r="B10" s="233" t="s">
        <v>457</v>
      </c>
      <c r="C10" s="231">
        <v>1</v>
      </c>
      <c r="D10" s="231"/>
      <c r="E10" s="232">
        <f>E4</f>
        <v>0</v>
      </c>
      <c r="F10" s="231"/>
      <c r="G10" s="231"/>
      <c r="H10" s="231" t="str">
        <f>'Pricing Worksheet'!I22</f>
        <v>Undecided</v>
      </c>
    </row>
    <row r="11" spans="1:10" ht="25" customHeight="1">
      <c r="A11" s="266" t="s">
        <v>400</v>
      </c>
      <c r="B11" s="233" t="s">
        <v>456</v>
      </c>
      <c r="C11" s="231" t="s">
        <v>453</v>
      </c>
      <c r="D11" s="231"/>
      <c r="E11" s="232">
        <f>E4</f>
        <v>0</v>
      </c>
      <c r="F11" s="231"/>
      <c r="G11" s="231"/>
      <c r="H11" s="231">
        <f>IF('Pricing Worksheet'!C27,1,0)</f>
        <v>0</v>
      </c>
      <c r="I11" t="s">
        <v>455</v>
      </c>
    </row>
    <row r="12" spans="1:10" ht="27" customHeight="1">
      <c r="A12" s="266" t="s">
        <v>400</v>
      </c>
      <c r="B12" s="233" t="s">
        <v>454</v>
      </c>
      <c r="C12" s="231" t="s">
        <v>453</v>
      </c>
      <c r="D12" s="231"/>
      <c r="E12" s="232">
        <f>E4</f>
        <v>0</v>
      </c>
      <c r="F12" s="231"/>
      <c r="G12" s="231"/>
      <c r="H12" s="231" t="str">
        <f>'Pricing Worksheet'!I19</f>
        <v>Undecided</v>
      </c>
    </row>
    <row r="13" spans="1:10" ht="92" customHeight="1">
      <c r="A13" s="242"/>
      <c r="B13" s="229"/>
      <c r="C13" s="227"/>
      <c r="D13" s="227"/>
      <c r="E13" s="227"/>
      <c r="F13" s="227"/>
      <c r="G13" s="227"/>
      <c r="H13" s="227"/>
    </row>
    <row r="14" spans="1:10" ht="34">
      <c r="A14" s="242"/>
      <c r="B14" s="246" t="s">
        <v>452</v>
      </c>
      <c r="C14" s="245"/>
      <c r="D14" s="245"/>
      <c r="E14" s="245"/>
      <c r="F14" s="245"/>
      <c r="G14" s="245"/>
      <c r="H14" s="242"/>
    </row>
    <row r="15" spans="1:10" ht="37">
      <c r="A15" s="242"/>
      <c r="B15" s="244" t="s">
        <v>378</v>
      </c>
      <c r="C15" s="244">
        <f>'[2]Build Sheet'!G2</f>
        <v>0</v>
      </c>
      <c r="D15" s="243">
        <f>'[2]Pricing Worksheet'!F2</f>
        <v>0</v>
      </c>
      <c r="E15" s="243">
        <f>'[2]Pricing Worksheet'!I6</f>
        <v>0</v>
      </c>
      <c r="F15" s="243"/>
      <c r="G15" s="242"/>
      <c r="H15" s="242" t="s">
        <v>451</v>
      </c>
    </row>
    <row r="16" spans="1:10" ht="34">
      <c r="A16" s="242"/>
      <c r="B16" s="241" t="s">
        <v>394</v>
      </c>
      <c r="C16" s="240" t="s">
        <v>393</v>
      </c>
      <c r="D16" s="240" t="s">
        <v>392</v>
      </c>
      <c r="E16" s="240" t="s">
        <v>391</v>
      </c>
      <c r="F16" s="240" t="s">
        <v>390</v>
      </c>
      <c r="G16" s="240" t="s">
        <v>389</v>
      </c>
      <c r="H16" s="240" t="s">
        <v>388</v>
      </c>
    </row>
    <row r="17" spans="1:10" ht="25" customHeight="1">
      <c r="A17" s="259" t="s">
        <v>385</v>
      </c>
      <c r="B17" s="265" t="s">
        <v>450</v>
      </c>
      <c r="C17" s="231">
        <v>1</v>
      </c>
      <c r="D17" s="231"/>
      <c r="E17" s="232">
        <f>E4</f>
        <v>0</v>
      </c>
      <c r="F17" s="231"/>
      <c r="G17" s="231"/>
      <c r="H17" s="235"/>
    </row>
    <row r="18" spans="1:10" ht="26" customHeight="1">
      <c r="A18" s="238" t="s">
        <v>385</v>
      </c>
      <c r="B18" s="233" t="s">
        <v>449</v>
      </c>
      <c r="C18" s="231">
        <v>1</v>
      </c>
      <c r="D18" s="231"/>
      <c r="E18" s="232">
        <f>E4</f>
        <v>0</v>
      </c>
      <c r="F18" s="231"/>
      <c r="G18" s="231"/>
      <c r="H18" s="235"/>
    </row>
    <row r="19" spans="1:10" ht="26" customHeight="1">
      <c r="A19" s="252" t="s">
        <v>410</v>
      </c>
      <c r="B19" s="233" t="s">
        <v>448</v>
      </c>
      <c r="C19" s="231">
        <v>1</v>
      </c>
      <c r="D19" s="231"/>
      <c r="E19" s="232">
        <f>E4</f>
        <v>0</v>
      </c>
      <c r="F19" s="231"/>
      <c r="G19" s="231"/>
      <c r="H19" s="235"/>
    </row>
    <row r="20" spans="1:10" ht="26" customHeight="1">
      <c r="A20" s="252" t="s">
        <v>410</v>
      </c>
      <c r="B20" s="233" t="s">
        <v>447</v>
      </c>
      <c r="C20" s="231" t="s">
        <v>404</v>
      </c>
      <c r="D20" s="231"/>
      <c r="E20" s="232">
        <f>E4</f>
        <v>0</v>
      </c>
      <c r="F20" s="231"/>
      <c r="G20" s="231"/>
      <c r="H20" s="231">
        <f>IF('Pricing Worksheet'!C24,1,0)</f>
        <v>0</v>
      </c>
    </row>
    <row r="21" spans="1:10" ht="26" customHeight="1">
      <c r="A21" s="252" t="s">
        <v>410</v>
      </c>
      <c r="B21" s="233" t="s">
        <v>446</v>
      </c>
      <c r="C21" s="231">
        <v>2</v>
      </c>
      <c r="D21" s="231"/>
      <c r="E21" s="232">
        <f>E4</f>
        <v>0</v>
      </c>
      <c r="F21" s="231"/>
      <c r="G21" s="231"/>
      <c r="H21" s="231"/>
    </row>
    <row r="22" spans="1:10" ht="26" customHeight="1">
      <c r="A22" s="251" t="s">
        <v>381</v>
      </c>
      <c r="B22" s="233" t="s">
        <v>445</v>
      </c>
      <c r="C22" s="231">
        <v>2</v>
      </c>
      <c r="D22" s="231"/>
      <c r="E22" s="232">
        <f>E4</f>
        <v>0</v>
      </c>
      <c r="F22" s="231"/>
      <c r="G22" s="231"/>
      <c r="H22" s="231"/>
    </row>
    <row r="23" spans="1:10" ht="26" customHeight="1">
      <c r="A23" s="248" t="s">
        <v>15</v>
      </c>
      <c r="B23" s="233" t="s">
        <v>444</v>
      </c>
      <c r="C23" s="231" t="s">
        <v>443</v>
      </c>
      <c r="D23" s="235"/>
      <c r="E23" s="232">
        <f>E4</f>
        <v>0</v>
      </c>
      <c r="F23" s="235"/>
      <c r="G23" s="231"/>
      <c r="H23" s="231"/>
    </row>
    <row r="24" spans="1:10" ht="26" customHeight="1">
      <c r="A24" s="264" t="s">
        <v>15</v>
      </c>
      <c r="B24" s="233" t="s">
        <v>442</v>
      </c>
      <c r="C24" s="231">
        <v>1</v>
      </c>
      <c r="D24" s="235"/>
      <c r="E24" s="232">
        <f>E4</f>
        <v>0</v>
      </c>
      <c r="F24" s="235"/>
      <c r="G24" s="231"/>
      <c r="H24" s="231">
        <f>IF('Pricing Worksheet'!C17,1,0)</f>
        <v>0</v>
      </c>
      <c r="I24">
        <f>IF('Pricing Worksheet'!C16,1,0)</f>
        <v>0</v>
      </c>
      <c r="J24" t="s">
        <v>441</v>
      </c>
    </row>
    <row r="25" spans="1:10" ht="100" customHeight="1">
      <c r="A25" s="242"/>
      <c r="B25" s="229"/>
      <c r="C25" s="227"/>
      <c r="D25" s="263"/>
      <c r="E25" s="227"/>
      <c r="F25" s="263"/>
      <c r="G25" s="227"/>
      <c r="H25" s="227"/>
    </row>
    <row r="26" spans="1:10" ht="34">
      <c r="A26" s="242"/>
      <c r="B26" s="246" t="s">
        <v>440</v>
      </c>
      <c r="C26" s="245"/>
      <c r="D26" s="262"/>
      <c r="E26" s="245"/>
      <c r="F26" s="262"/>
      <c r="G26" s="245"/>
      <c r="H26" s="242"/>
    </row>
    <row r="27" spans="1:10" ht="37">
      <c r="A27" s="242"/>
      <c r="B27" s="244" t="s">
        <v>378</v>
      </c>
      <c r="C27" s="244">
        <f>'[2]Build Sheet'!G2</f>
        <v>0</v>
      </c>
      <c r="D27" s="243">
        <f>'[2]Pricing Worksheet'!F2</f>
        <v>0</v>
      </c>
      <c r="E27" s="243">
        <f>'[2]Pricing Worksheet'!I6</f>
        <v>0</v>
      </c>
      <c r="F27" s="243"/>
      <c r="G27" s="242"/>
      <c r="H27" s="242" t="s">
        <v>439</v>
      </c>
    </row>
    <row r="28" spans="1:10" ht="34">
      <c r="A28" s="242"/>
      <c r="B28" s="241" t="s">
        <v>394</v>
      </c>
      <c r="C28" s="240" t="s">
        <v>393</v>
      </c>
      <c r="D28" s="240" t="s">
        <v>392</v>
      </c>
      <c r="E28" s="240" t="s">
        <v>391</v>
      </c>
      <c r="F28" s="240" t="s">
        <v>390</v>
      </c>
      <c r="G28" s="240" t="s">
        <v>389</v>
      </c>
      <c r="H28" s="261" t="s">
        <v>388</v>
      </c>
    </row>
    <row r="29" spans="1:10" ht="27" customHeight="1">
      <c r="A29" s="260" t="s">
        <v>387</v>
      </c>
      <c r="B29" s="256" t="s">
        <v>438</v>
      </c>
      <c r="C29" s="233">
        <v>1</v>
      </c>
      <c r="D29" s="240"/>
      <c r="E29" s="232">
        <f>E4</f>
        <v>0</v>
      </c>
      <c r="F29" s="240"/>
      <c r="G29" s="240"/>
      <c r="H29" s="240"/>
    </row>
    <row r="30" spans="1:10" ht="26" customHeight="1">
      <c r="A30" s="259" t="s">
        <v>385</v>
      </c>
      <c r="B30" s="256" t="s">
        <v>437</v>
      </c>
      <c r="C30" s="231" t="s">
        <v>436</v>
      </c>
      <c r="D30" s="240"/>
      <c r="E30" s="236">
        <f>E4</f>
        <v>0</v>
      </c>
      <c r="F30" s="240"/>
      <c r="G30" s="240"/>
      <c r="H30" s="233">
        <f>IF('Pricing Worksheet'!C14,1,0)</f>
        <v>0</v>
      </c>
      <c r="I30">
        <f>IF('Pricing Worksheet'!C15,1,0)</f>
        <v>0</v>
      </c>
      <c r="J30" t="s">
        <v>151</v>
      </c>
    </row>
    <row r="31" spans="1:10" ht="25" customHeight="1">
      <c r="A31" s="258" t="s">
        <v>410</v>
      </c>
      <c r="B31" s="256" t="s">
        <v>435</v>
      </c>
      <c r="C31" s="231" t="s">
        <v>404</v>
      </c>
      <c r="D31" s="240"/>
      <c r="E31" s="236">
        <f>E4</f>
        <v>0</v>
      </c>
      <c r="F31" s="240"/>
      <c r="G31" s="240"/>
      <c r="H31" s="240"/>
    </row>
    <row r="32" spans="1:10" ht="26" customHeight="1">
      <c r="A32" s="257" t="s">
        <v>410</v>
      </c>
      <c r="B32" s="256" t="s">
        <v>434</v>
      </c>
      <c r="C32" s="231">
        <v>1</v>
      </c>
      <c r="D32" s="240"/>
      <c r="E32" s="236">
        <f>E4</f>
        <v>0</v>
      </c>
      <c r="F32" s="240"/>
      <c r="G32" s="240"/>
      <c r="H32" s="240"/>
    </row>
    <row r="33" spans="1:11" ht="26" customHeight="1">
      <c r="A33" s="237" t="s">
        <v>381</v>
      </c>
      <c r="B33" s="233" t="s">
        <v>433</v>
      </c>
      <c r="C33" s="231" t="s">
        <v>432</v>
      </c>
      <c r="D33" s="231"/>
      <c r="E33" s="236">
        <f>E4</f>
        <v>0</v>
      </c>
      <c r="F33" s="231"/>
      <c r="G33" s="231"/>
      <c r="H33" s="231"/>
    </row>
    <row r="34" spans="1:11" ht="26" customHeight="1">
      <c r="A34" s="251" t="s">
        <v>381</v>
      </c>
      <c r="B34" s="233" t="s">
        <v>431</v>
      </c>
      <c r="C34" s="231" t="s">
        <v>404</v>
      </c>
      <c r="D34" s="235"/>
      <c r="E34" s="236">
        <f>E4</f>
        <v>0</v>
      </c>
      <c r="F34" s="235"/>
      <c r="G34" s="231"/>
      <c r="H34" s="231">
        <f>IF('Pricing Worksheet'!C32,1,0)</f>
        <v>0</v>
      </c>
    </row>
    <row r="35" spans="1:11" ht="26" customHeight="1">
      <c r="A35" s="251" t="s">
        <v>381</v>
      </c>
      <c r="B35" s="233" t="s">
        <v>430</v>
      </c>
      <c r="C35" s="231">
        <v>2</v>
      </c>
      <c r="D35" s="235"/>
      <c r="E35" s="236">
        <f>E4</f>
        <v>0</v>
      </c>
      <c r="F35" s="235"/>
      <c r="G35" s="231"/>
      <c r="H35" s="231">
        <f>IF('Pricing Worksheet'!C32,1,0)</f>
        <v>0</v>
      </c>
    </row>
    <row r="36" spans="1:11" ht="26" customHeight="1">
      <c r="A36" s="251" t="s">
        <v>381</v>
      </c>
      <c r="B36" s="233" t="s">
        <v>429</v>
      </c>
      <c r="C36" s="231">
        <v>4</v>
      </c>
      <c r="D36" s="235"/>
      <c r="E36" s="236">
        <f>E5</f>
        <v>0</v>
      </c>
      <c r="F36" s="235"/>
      <c r="G36" s="231"/>
      <c r="H36" s="231"/>
    </row>
    <row r="37" spans="1:11" ht="26" customHeight="1">
      <c r="A37" s="251" t="s">
        <v>381</v>
      </c>
      <c r="B37" s="233" t="s">
        <v>428</v>
      </c>
      <c r="C37" s="231">
        <v>2</v>
      </c>
      <c r="D37" s="231"/>
      <c r="E37" s="236">
        <f>E4</f>
        <v>0</v>
      </c>
      <c r="F37" s="231"/>
      <c r="G37" s="231"/>
      <c r="H37" s="231"/>
    </row>
    <row r="38" spans="1:11" ht="26" customHeight="1">
      <c r="A38" s="250" t="s">
        <v>406</v>
      </c>
      <c r="B38" s="233" t="s">
        <v>427</v>
      </c>
      <c r="C38" s="231" t="s">
        <v>404</v>
      </c>
      <c r="D38" s="231"/>
      <c r="E38" s="236">
        <f>E4</f>
        <v>0</v>
      </c>
      <c r="F38" s="231"/>
      <c r="G38" s="231"/>
      <c r="H38" s="231"/>
    </row>
    <row r="39" spans="1:11" ht="27" customHeight="1">
      <c r="A39" s="255" t="s">
        <v>347</v>
      </c>
      <c r="B39" s="233" t="s">
        <v>426</v>
      </c>
      <c r="C39" s="231">
        <v>2</v>
      </c>
      <c r="D39" s="231"/>
      <c r="E39" s="232">
        <f>E4</f>
        <v>0</v>
      </c>
      <c r="F39" s="231"/>
      <c r="G39" s="231"/>
      <c r="H39" s="231"/>
    </row>
    <row r="40" spans="1:11" ht="27" customHeight="1">
      <c r="A40" s="255" t="s">
        <v>347</v>
      </c>
      <c r="B40" s="233" t="s">
        <v>425</v>
      </c>
      <c r="C40" s="231">
        <v>1</v>
      </c>
      <c r="D40" s="231"/>
      <c r="E40" s="236">
        <f>E4</f>
        <v>0</v>
      </c>
      <c r="F40" s="231"/>
      <c r="G40" s="231"/>
      <c r="H40" s="231">
        <f>IF('Pricing Worksheet'!C27,1,0)</f>
        <v>0</v>
      </c>
    </row>
    <row r="41" spans="1:11" ht="26" customHeight="1">
      <c r="A41" s="255" t="s">
        <v>347</v>
      </c>
      <c r="B41" s="233" t="s">
        <v>424</v>
      </c>
      <c r="C41" s="231">
        <v>1</v>
      </c>
      <c r="D41" s="231"/>
      <c r="E41" s="236">
        <f>E4</f>
        <v>0</v>
      </c>
      <c r="F41" s="231"/>
      <c r="G41" s="231"/>
      <c r="H41" s="231">
        <f>IF('Pricing Worksheet'!C29,1,0)</f>
        <v>0</v>
      </c>
      <c r="I41" t="s">
        <v>359</v>
      </c>
      <c r="J41">
        <f>IF('Pricing Worksheet'!C30,1,0)</f>
        <v>0</v>
      </c>
      <c r="K41" t="s">
        <v>467</v>
      </c>
    </row>
    <row r="42" spans="1:11" ht="27" customHeight="1">
      <c r="A42" s="255" t="s">
        <v>347</v>
      </c>
      <c r="B42" s="233" t="s">
        <v>423</v>
      </c>
      <c r="C42" s="231">
        <v>2</v>
      </c>
      <c r="D42" s="235"/>
      <c r="E42" s="236">
        <f>E4</f>
        <v>0</v>
      </c>
      <c r="F42" s="235"/>
      <c r="G42" s="231"/>
      <c r="H42" s="231"/>
    </row>
    <row r="43" spans="1:11" ht="26" customHeight="1">
      <c r="A43" s="255" t="s">
        <v>347</v>
      </c>
      <c r="B43" s="233" t="s">
        <v>422</v>
      </c>
      <c r="C43" s="231">
        <v>2</v>
      </c>
      <c r="D43" s="231"/>
      <c r="E43" s="236">
        <f>E4</f>
        <v>0</v>
      </c>
      <c r="F43" s="231"/>
      <c r="G43" s="231"/>
      <c r="H43" s="231"/>
    </row>
    <row r="44" spans="1:11" ht="26" customHeight="1">
      <c r="A44" s="247" t="s">
        <v>400</v>
      </c>
      <c r="B44" s="233" t="s">
        <v>421</v>
      </c>
      <c r="C44" s="231" t="s">
        <v>404</v>
      </c>
      <c r="D44" s="231"/>
      <c r="E44" s="236">
        <f>E4</f>
        <v>0</v>
      </c>
      <c r="F44" s="231"/>
      <c r="G44" s="231"/>
      <c r="H44" s="231"/>
    </row>
    <row r="45" spans="1:11" ht="27" customHeight="1">
      <c r="A45" s="247" t="s">
        <v>400</v>
      </c>
      <c r="B45" s="233" t="s">
        <v>420</v>
      </c>
      <c r="C45" s="231" t="s">
        <v>404</v>
      </c>
      <c r="D45" s="231"/>
      <c r="E45" s="236">
        <f>E4</f>
        <v>0</v>
      </c>
      <c r="F45" s="231"/>
      <c r="G45" s="231"/>
      <c r="H45" s="231"/>
    </row>
    <row r="46" spans="1:11" ht="26" customHeight="1">
      <c r="A46" s="254" t="s">
        <v>37</v>
      </c>
      <c r="B46" s="233" t="s">
        <v>419</v>
      </c>
      <c r="C46" s="231">
        <v>1</v>
      </c>
      <c r="D46" s="231"/>
      <c r="E46" s="236">
        <f>E4</f>
        <v>0</v>
      </c>
      <c r="F46" s="231"/>
      <c r="G46" s="231"/>
      <c r="H46" s="231"/>
    </row>
    <row r="47" spans="1:11" ht="34">
      <c r="A47" s="242"/>
      <c r="B47" s="246" t="s">
        <v>418</v>
      </c>
      <c r="C47" s="245"/>
      <c r="D47" s="242"/>
      <c r="E47" s="236"/>
      <c r="F47" s="242"/>
      <c r="G47" s="242"/>
      <c r="H47" s="242"/>
    </row>
    <row r="48" spans="1:11" ht="37">
      <c r="A48" s="242"/>
      <c r="B48" s="244" t="s">
        <v>378</v>
      </c>
      <c r="C48" s="244">
        <f>'[2]Build Sheet'!G2</f>
        <v>0</v>
      </c>
      <c r="D48" s="243">
        <f>'[2]Pricing Worksheet'!F2</f>
        <v>0</v>
      </c>
      <c r="E48" s="243">
        <f>'[2]Pricing Worksheet'!I6</f>
        <v>0</v>
      </c>
      <c r="F48" s="243"/>
      <c r="G48" s="242"/>
      <c r="H48" s="242" t="s">
        <v>417</v>
      </c>
    </row>
    <row r="49" spans="1:9" ht="34">
      <c r="A49" s="242"/>
      <c r="B49" s="241" t="s">
        <v>394</v>
      </c>
      <c r="C49" s="240" t="s">
        <v>393</v>
      </c>
      <c r="D49" s="240" t="s">
        <v>392</v>
      </c>
      <c r="E49" s="240" t="s">
        <v>391</v>
      </c>
      <c r="F49" s="240" t="s">
        <v>390</v>
      </c>
      <c r="G49" s="240" t="s">
        <v>389</v>
      </c>
      <c r="H49" s="240" t="s">
        <v>388</v>
      </c>
    </row>
    <row r="50" spans="1:9" ht="26" customHeight="1">
      <c r="A50" s="253" t="s">
        <v>410</v>
      </c>
      <c r="B50" s="233" t="s">
        <v>416</v>
      </c>
      <c r="C50" s="231">
        <v>1</v>
      </c>
      <c r="D50" s="235"/>
      <c r="E50" s="232">
        <f>E4</f>
        <v>0</v>
      </c>
      <c r="F50" s="235"/>
      <c r="G50" s="231"/>
      <c r="H50" s="231">
        <f>IF('Pricing Worksheet'!C27,1,0)</f>
        <v>0</v>
      </c>
      <c r="I50" t="s">
        <v>415</v>
      </c>
    </row>
    <row r="51" spans="1:9" ht="25" customHeight="1">
      <c r="A51" s="253" t="s">
        <v>410</v>
      </c>
      <c r="B51" s="233" t="s">
        <v>414</v>
      </c>
      <c r="C51" s="231">
        <v>1</v>
      </c>
      <c r="D51" s="235"/>
      <c r="E51" s="236">
        <f>E4</f>
        <v>0</v>
      </c>
      <c r="F51" s="235"/>
      <c r="G51" s="231"/>
      <c r="H51" s="231"/>
    </row>
    <row r="52" spans="1:9" ht="25" customHeight="1">
      <c r="A52" s="253" t="s">
        <v>410</v>
      </c>
      <c r="B52" s="233" t="s">
        <v>413</v>
      </c>
      <c r="C52" s="231" t="s">
        <v>412</v>
      </c>
      <c r="D52" s="235"/>
      <c r="E52" s="236">
        <f>E4</f>
        <v>0</v>
      </c>
      <c r="F52" s="235"/>
      <c r="G52" s="231"/>
      <c r="H52" s="231"/>
    </row>
    <row r="53" spans="1:9" ht="26" customHeight="1">
      <c r="A53" s="252" t="s">
        <v>410</v>
      </c>
      <c r="B53" s="233" t="s">
        <v>411</v>
      </c>
      <c r="C53" s="231">
        <v>1</v>
      </c>
      <c r="D53" s="231"/>
      <c r="E53" s="236">
        <f>E4</f>
        <v>0</v>
      </c>
      <c r="F53" s="231"/>
      <c r="G53" s="231"/>
      <c r="H53" s="231"/>
    </row>
    <row r="54" spans="1:9" ht="25" customHeight="1">
      <c r="A54" s="252" t="s">
        <v>410</v>
      </c>
      <c r="B54" s="233" t="s">
        <v>409</v>
      </c>
      <c r="C54" s="231">
        <v>2</v>
      </c>
      <c r="D54" s="231"/>
      <c r="E54" s="236">
        <f>E4</f>
        <v>0</v>
      </c>
      <c r="F54" s="231"/>
      <c r="G54" s="231"/>
      <c r="H54" s="231"/>
    </row>
    <row r="55" spans="1:9" ht="26" customHeight="1">
      <c r="A55" s="251" t="s">
        <v>381</v>
      </c>
      <c r="B55" s="233" t="s">
        <v>408</v>
      </c>
      <c r="C55" s="231">
        <v>2</v>
      </c>
      <c r="D55" s="231"/>
      <c r="E55" s="236">
        <f>E4</f>
        <v>0</v>
      </c>
      <c r="F55" s="231"/>
      <c r="G55" s="231"/>
      <c r="H55" s="231"/>
    </row>
    <row r="56" spans="1:9" ht="27" customHeight="1">
      <c r="A56" s="250" t="s">
        <v>406</v>
      </c>
      <c r="B56" s="233" t="s">
        <v>407</v>
      </c>
      <c r="C56" s="231" t="s">
        <v>404</v>
      </c>
      <c r="D56" s="231"/>
      <c r="E56" s="236">
        <f>E4</f>
        <v>0</v>
      </c>
      <c r="F56" s="231"/>
      <c r="G56" s="231"/>
      <c r="H56" s="231"/>
    </row>
    <row r="57" spans="1:9" ht="26" customHeight="1">
      <c r="A57" s="250" t="s">
        <v>406</v>
      </c>
      <c r="B57" s="249" t="s">
        <v>405</v>
      </c>
      <c r="C57" s="231" t="s">
        <v>404</v>
      </c>
      <c r="D57" s="231"/>
      <c r="E57" s="236">
        <f>E4</f>
        <v>0</v>
      </c>
      <c r="F57" s="231"/>
      <c r="G57" s="231"/>
      <c r="H57" s="231" t="str">
        <f>'Pricing Worksheet'!I35</f>
        <v>Undecided</v>
      </c>
    </row>
    <row r="58" spans="1:9" ht="26" customHeight="1">
      <c r="A58" s="248" t="s">
        <v>15</v>
      </c>
      <c r="B58" s="233" t="s">
        <v>403</v>
      </c>
      <c r="C58" s="235">
        <v>1</v>
      </c>
      <c r="D58" s="231"/>
      <c r="E58" s="236">
        <f>E4</f>
        <v>0</v>
      </c>
      <c r="F58" s="231"/>
      <c r="G58" s="231"/>
      <c r="H58" s="231" t="str">
        <f>'Pricing Worksheet'!I35</f>
        <v>Undecided</v>
      </c>
    </row>
    <row r="59" spans="1:9" ht="26" customHeight="1">
      <c r="A59" s="248" t="s">
        <v>15</v>
      </c>
      <c r="B59" s="233" t="s">
        <v>402</v>
      </c>
      <c r="C59" s="231">
        <v>2</v>
      </c>
      <c r="D59" s="231"/>
      <c r="E59" s="232">
        <f>E4</f>
        <v>0</v>
      </c>
      <c r="F59" s="231"/>
      <c r="G59" s="231"/>
      <c r="H59" s="231"/>
    </row>
    <row r="60" spans="1:9" ht="26" customHeight="1">
      <c r="A60" s="247" t="s">
        <v>400</v>
      </c>
      <c r="B60" s="233" t="s">
        <v>401</v>
      </c>
      <c r="C60" s="231">
        <v>2</v>
      </c>
      <c r="D60" s="231"/>
      <c r="E60" s="232">
        <f>E4</f>
        <v>0</v>
      </c>
      <c r="F60" s="231"/>
      <c r="G60" s="231"/>
      <c r="H60" s="231"/>
    </row>
    <row r="61" spans="1:9" ht="26" customHeight="1">
      <c r="A61" s="247" t="s">
        <v>400</v>
      </c>
      <c r="B61" s="233" t="s">
        <v>399</v>
      </c>
      <c r="C61" s="231">
        <v>2</v>
      </c>
      <c r="D61" s="231"/>
      <c r="E61" s="232">
        <f>E4</f>
        <v>0</v>
      </c>
      <c r="F61" s="231"/>
      <c r="G61" s="231"/>
      <c r="H61" s="231" t="str">
        <f>'Pricing Worksheet'!I44</f>
        <v>Undecided</v>
      </c>
    </row>
    <row r="62" spans="1:9" ht="25" customHeight="1">
      <c r="A62" s="234" t="s">
        <v>37</v>
      </c>
      <c r="B62" s="233" t="s">
        <v>398</v>
      </c>
      <c r="C62" s="231">
        <v>2</v>
      </c>
      <c r="D62" s="231"/>
      <c r="E62" s="232">
        <f>E4</f>
        <v>0</v>
      </c>
      <c r="F62" s="231"/>
      <c r="G62" s="231"/>
      <c r="H62" s="231"/>
    </row>
    <row r="63" spans="1:9" ht="27" customHeight="1">
      <c r="A63" s="234" t="s">
        <v>37</v>
      </c>
      <c r="B63" s="233" t="s">
        <v>397</v>
      </c>
      <c r="C63" s="231">
        <v>1</v>
      </c>
      <c r="D63" s="231"/>
      <c r="E63" s="232">
        <f>E4</f>
        <v>0</v>
      </c>
      <c r="F63" s="231"/>
      <c r="G63" s="231"/>
      <c r="H63" s="231">
        <f>IF('Pricing Worksheet'!C30,1,0)</f>
        <v>0</v>
      </c>
      <c r="I63" t="s">
        <v>467</v>
      </c>
    </row>
    <row r="64" spans="1:9" ht="100" customHeight="1">
      <c r="A64" s="230"/>
      <c r="B64" s="229"/>
      <c r="C64" s="227"/>
      <c r="D64" s="227"/>
      <c r="E64" s="227"/>
      <c r="F64" s="227"/>
      <c r="G64" s="227"/>
      <c r="H64" s="227"/>
    </row>
    <row r="65" spans="1:10" ht="34">
      <c r="A65" s="242"/>
      <c r="B65" s="246" t="s">
        <v>396</v>
      </c>
      <c r="C65" s="245"/>
      <c r="D65" s="242"/>
      <c r="E65" s="242"/>
      <c r="F65" s="242"/>
      <c r="G65" s="242"/>
      <c r="H65" s="242"/>
    </row>
    <row r="66" spans="1:10" ht="37">
      <c r="A66" s="242"/>
      <c r="B66" s="244" t="s">
        <v>378</v>
      </c>
      <c r="C66" s="244">
        <f>'[2]Build Sheet'!G2</f>
        <v>0</v>
      </c>
      <c r="D66" s="243">
        <f>'[2]Pricing Worksheet'!F2</f>
        <v>0</v>
      </c>
      <c r="E66" s="243">
        <f>'[2]Pricing Worksheet'!I6</f>
        <v>0</v>
      </c>
      <c r="F66" s="243"/>
      <c r="G66" s="242"/>
      <c r="H66" s="242" t="s">
        <v>395</v>
      </c>
    </row>
    <row r="67" spans="1:10" ht="34">
      <c r="A67" s="242"/>
      <c r="B67" s="241" t="s">
        <v>394</v>
      </c>
      <c r="C67" s="240" t="s">
        <v>393</v>
      </c>
      <c r="D67" s="240" t="s">
        <v>392</v>
      </c>
      <c r="E67" s="240" t="s">
        <v>391</v>
      </c>
      <c r="F67" s="240" t="s">
        <v>390</v>
      </c>
      <c r="G67" s="240" t="s">
        <v>389</v>
      </c>
      <c r="H67" s="240" t="s">
        <v>388</v>
      </c>
    </row>
    <row r="68" spans="1:10" ht="26" customHeight="1">
      <c r="A68" s="239" t="s">
        <v>387</v>
      </c>
      <c r="B68" s="233" t="s">
        <v>386</v>
      </c>
      <c r="C68" s="231">
        <v>1</v>
      </c>
      <c r="D68" s="235"/>
      <c r="E68" s="232">
        <f>E4</f>
        <v>0</v>
      </c>
      <c r="F68" s="235"/>
      <c r="G68" s="231"/>
      <c r="H68" s="231"/>
    </row>
    <row r="69" spans="1:10" ht="27" customHeight="1">
      <c r="A69" s="238" t="s">
        <v>385</v>
      </c>
      <c r="B69" s="233" t="s">
        <v>384</v>
      </c>
      <c r="C69" s="231">
        <v>1</v>
      </c>
      <c r="D69" s="235"/>
      <c r="E69" s="236">
        <f>E4</f>
        <v>0</v>
      </c>
      <c r="F69" s="235"/>
      <c r="G69" s="231"/>
      <c r="H69" s="231">
        <f>IF('Pricing Worksheet'!C14,1,0)</f>
        <v>0</v>
      </c>
      <c r="I69">
        <f>IF('Pricing Worksheet'!C15,1,0)</f>
        <v>0</v>
      </c>
      <c r="J69" t="s">
        <v>151</v>
      </c>
    </row>
    <row r="70" spans="1:10" ht="26" customHeight="1">
      <c r="A70" s="237" t="s">
        <v>381</v>
      </c>
      <c r="B70" s="233" t="s">
        <v>383</v>
      </c>
      <c r="C70" s="231">
        <v>1</v>
      </c>
      <c r="D70" s="235"/>
      <c r="E70" s="236">
        <f>E4</f>
        <v>0</v>
      </c>
      <c r="F70" s="235"/>
      <c r="G70" s="231"/>
      <c r="H70" s="231">
        <f>IF('Pricing Worksheet'!C32,1,0)</f>
        <v>0</v>
      </c>
      <c r="I70">
        <f>IF('Pricing Worksheet'!C33,1,0)</f>
        <v>0</v>
      </c>
      <c r="J70" t="s">
        <v>382</v>
      </c>
    </row>
    <row r="71" spans="1:10" ht="27" customHeight="1">
      <c r="A71" s="237" t="s">
        <v>381</v>
      </c>
      <c r="B71" s="233" t="s">
        <v>380</v>
      </c>
      <c r="C71" s="231">
        <v>1</v>
      </c>
      <c r="D71" s="235"/>
      <c r="E71" s="236">
        <f>E4</f>
        <v>0</v>
      </c>
      <c r="F71" s="235"/>
      <c r="G71" s="231"/>
      <c r="H71" s="231">
        <f>IF('Pricing Worksheet'!C32,1,0)</f>
        <v>0</v>
      </c>
    </row>
    <row r="72" spans="1:10" ht="26" customHeight="1">
      <c r="A72" s="234" t="s">
        <v>37</v>
      </c>
      <c r="B72" s="233" t="s">
        <v>379</v>
      </c>
      <c r="C72" s="231">
        <v>2</v>
      </c>
      <c r="D72" s="231"/>
      <c r="E72" s="232">
        <f>E4</f>
        <v>0</v>
      </c>
      <c r="F72" s="231"/>
      <c r="G72" s="231"/>
      <c r="H72" s="231"/>
    </row>
    <row r="73" spans="1:10" ht="92" customHeight="1">
      <c r="A73" s="230"/>
      <c r="B73" s="229"/>
      <c r="C73" s="227"/>
      <c r="D73" s="227"/>
      <c r="E73" s="228"/>
      <c r="F73" s="227"/>
      <c r="G73" s="227"/>
      <c r="H73" s="227"/>
    </row>
  </sheetData>
  <pageMargins left="0.7" right="0.7" top="0.75" bottom="0.75" header="0.3" footer="0.3"/>
  <pageSetup scale="85" orientation="landscape" horizontalDpi="0" verticalDpi="0"/>
  <rowBreaks count="4" manualBreakCount="4">
    <brk id="13" max="7" man="1"/>
    <brk id="25" max="7" man="1"/>
    <brk id="46" max="16383" man="1"/>
    <brk id="6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Weight Calc</vt:lpstr>
      <vt:lpstr>Pricing Worksheet</vt:lpstr>
      <vt:lpstr>Build Sheet</vt:lpstr>
      <vt:lpstr>Major Option </vt:lpstr>
      <vt:lpstr>Work Centers </vt:lpstr>
      <vt:lpstr>'Build Sheet'!Print_Area</vt:lpstr>
      <vt:lpstr>'Pricing Worksheet'!Print_Area</vt:lpstr>
      <vt:lpstr>'Weight Calc'!Print_Area</vt:lpstr>
      <vt:lpstr>'Work Centers '!Print_Area</vt:lpstr>
    </vt:vector>
  </TitlesOfParts>
  <Company>Fielding Nair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Vistabule Pricing Worksheet</dc:title>
  <dc:creator>Bert Taylor</dc:creator>
  <cp:keywords/>
  <cp:lastModifiedBy>Bert Taylor</cp:lastModifiedBy>
  <cp:lastPrinted>2024-01-11T19:48:32Z</cp:lastPrinted>
  <dcterms:created xsi:type="dcterms:W3CDTF">2013-05-30T20:58:06Z</dcterms:created>
  <dcterms:modified xsi:type="dcterms:W3CDTF">2024-10-21T16:22:39Z</dcterms:modified>
</cp:coreProperties>
</file>